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1760" activeTab="4"/>
  </bookViews>
  <sheets>
    <sheet name="N_GENEL" sheetId="1" r:id="rId1"/>
    <sheet name="N_KIZ" sheetId="2" r:id="rId2"/>
    <sheet name="N_ERKEK" sheetId="3" r:id="rId3"/>
    <sheet name="Tablo" sheetId="4" r:id="rId4"/>
    <sheet name="VERİLER" sheetId="5" r:id="rId5"/>
    <sheet name="AÇIKLAMA" sheetId="6" r:id="rId6"/>
    <sheet name="GRAFİK" sheetId="7" r:id="rId7"/>
  </sheets>
  <calcPr calcId="144525"/>
</workbook>
</file>

<file path=xl/calcChain.xml><?xml version="1.0" encoding="utf-8"?>
<calcChain xmlns="http://schemas.openxmlformats.org/spreadsheetml/2006/main">
  <c r="F3" i="7" l="1"/>
  <c r="D3" i="7"/>
  <c r="D2" i="7"/>
  <c r="AL233" i="5"/>
  <c r="AM233" i="5" s="1"/>
  <c r="AL232" i="5"/>
  <c r="AM232" i="5" s="1"/>
  <c r="AL231" i="5"/>
  <c r="AM231" i="5" s="1"/>
  <c r="AL230" i="5"/>
  <c r="AM230" i="5" s="1"/>
  <c r="AL229" i="5"/>
  <c r="AM229" i="5" s="1"/>
  <c r="AL228" i="5"/>
  <c r="AM228" i="5" s="1"/>
  <c r="AL227" i="5"/>
  <c r="AM227" i="5" s="1"/>
  <c r="AL226" i="5"/>
  <c r="AM226" i="5" s="1"/>
  <c r="AL225" i="5"/>
  <c r="AM225" i="5" s="1"/>
  <c r="AL224" i="5"/>
  <c r="AM224" i="5" s="1"/>
  <c r="AL223" i="5"/>
  <c r="AM223" i="5" s="1"/>
  <c r="AL222" i="5"/>
  <c r="AM222" i="5" s="1"/>
  <c r="AL221" i="5"/>
  <c r="AM221" i="5" s="1"/>
  <c r="AL220" i="5"/>
  <c r="AM220" i="5" s="1"/>
  <c r="AL219" i="5"/>
  <c r="AM219" i="5" s="1"/>
  <c r="AL218" i="5"/>
  <c r="AM218" i="5" s="1"/>
  <c r="AL217" i="5"/>
  <c r="AM217" i="5" s="1"/>
  <c r="AL216" i="5"/>
  <c r="AM216" i="5" s="1"/>
  <c r="AL215" i="5"/>
  <c r="AM215" i="5" s="1"/>
  <c r="AL214" i="5"/>
  <c r="AM214" i="5" s="1"/>
  <c r="AL213" i="5"/>
  <c r="AM213" i="5" s="1"/>
  <c r="AL212" i="5"/>
  <c r="AM212" i="5" s="1"/>
  <c r="AL211" i="5"/>
  <c r="AM211" i="5" s="1"/>
  <c r="AL210" i="5"/>
  <c r="AM210" i="5" s="1"/>
  <c r="AL209" i="5"/>
  <c r="AM209" i="5" s="1"/>
  <c r="AL208" i="5"/>
  <c r="AM208" i="5" s="1"/>
  <c r="AL207" i="5"/>
  <c r="AM207" i="5" s="1"/>
  <c r="AL206" i="5"/>
  <c r="AM206" i="5" s="1"/>
  <c r="AL205" i="5"/>
  <c r="AM205" i="5" s="1"/>
  <c r="AL204" i="5"/>
  <c r="AM204" i="5" s="1"/>
  <c r="AL203" i="5"/>
  <c r="AM203" i="5" s="1"/>
  <c r="AL202" i="5"/>
  <c r="AM202" i="5" s="1"/>
  <c r="AL201" i="5"/>
  <c r="AM201" i="5" s="1"/>
  <c r="AL200" i="5"/>
  <c r="AM200" i="5" s="1"/>
  <c r="AL199" i="5"/>
  <c r="AM199" i="5" s="1"/>
  <c r="AL198" i="5"/>
  <c r="AM198" i="5" s="1"/>
  <c r="AL197" i="5"/>
  <c r="AM197" i="5" s="1"/>
  <c r="AL196" i="5"/>
  <c r="AM196" i="5" s="1"/>
  <c r="AL195" i="5"/>
  <c r="AM195" i="5" s="1"/>
  <c r="AL194" i="5"/>
  <c r="AM194" i="5" s="1"/>
  <c r="AL193" i="5"/>
  <c r="AM193" i="5" s="1"/>
  <c r="AL192" i="5"/>
  <c r="AM192" i="5" s="1"/>
  <c r="AL191" i="5"/>
  <c r="AM191" i="5" s="1"/>
  <c r="AL190" i="5"/>
  <c r="AM190" i="5" s="1"/>
  <c r="AL189" i="5"/>
  <c r="AM189" i="5" s="1"/>
  <c r="AL188" i="5"/>
  <c r="AM188" i="5" s="1"/>
  <c r="AL187" i="5"/>
  <c r="AM187" i="5" s="1"/>
  <c r="AL186" i="5"/>
  <c r="AM186" i="5" s="1"/>
  <c r="AL185" i="5"/>
  <c r="AM185" i="5" s="1"/>
  <c r="AL184" i="5"/>
  <c r="AM184" i="5" s="1"/>
  <c r="AL183" i="5"/>
  <c r="AM183" i="5" s="1"/>
  <c r="AL182" i="5"/>
  <c r="AM182" i="5" s="1"/>
  <c r="AL181" i="5"/>
  <c r="AM181" i="5" s="1"/>
  <c r="AL180" i="5"/>
  <c r="AM180" i="5" s="1"/>
  <c r="AL179" i="5"/>
  <c r="AM179" i="5" s="1"/>
  <c r="AL178" i="5"/>
  <c r="AM178" i="5" s="1"/>
  <c r="AL177" i="5"/>
  <c r="AM177" i="5" s="1"/>
  <c r="AL176" i="5"/>
  <c r="AM176" i="5" s="1"/>
  <c r="AL175" i="5"/>
  <c r="AM175" i="5" s="1"/>
  <c r="AL174" i="5"/>
  <c r="AM174" i="5" s="1"/>
  <c r="AL173" i="5"/>
  <c r="AM173" i="5" s="1"/>
  <c r="AL172" i="5"/>
  <c r="AM172" i="5" s="1"/>
  <c r="AL171" i="5"/>
  <c r="AM171" i="5" s="1"/>
  <c r="AL170" i="5"/>
  <c r="AM170" i="5" s="1"/>
  <c r="AL169" i="5"/>
  <c r="AM169" i="5" s="1"/>
  <c r="AL168" i="5"/>
  <c r="AM168" i="5" s="1"/>
  <c r="AL167" i="5"/>
  <c r="AM167" i="5" s="1"/>
  <c r="AL166" i="5"/>
  <c r="AM166" i="5" s="1"/>
  <c r="AL165" i="5"/>
  <c r="AM165" i="5" s="1"/>
  <c r="AL164" i="5"/>
  <c r="AM164" i="5" s="1"/>
  <c r="AL163" i="5"/>
  <c r="AM163" i="5" s="1"/>
  <c r="AL162" i="5"/>
  <c r="AM162" i="5" s="1"/>
  <c r="AL161" i="5"/>
  <c r="AM161" i="5" s="1"/>
  <c r="AL160" i="5"/>
  <c r="AM160" i="5" s="1"/>
  <c r="AL159" i="5"/>
  <c r="AM159" i="5" s="1"/>
  <c r="AL158" i="5"/>
  <c r="AM158" i="5" s="1"/>
  <c r="AL157" i="5"/>
  <c r="AM157" i="5" s="1"/>
  <c r="AM156" i="5"/>
  <c r="AL156" i="5"/>
  <c r="AL155" i="5"/>
  <c r="AM155" i="5" s="1"/>
  <c r="AL154" i="5"/>
  <c r="AM154" i="5" s="1"/>
  <c r="AL153" i="5"/>
  <c r="AM153" i="5" s="1"/>
  <c r="AL152" i="5"/>
  <c r="AM152" i="5" s="1"/>
  <c r="AL151" i="5"/>
  <c r="AM151" i="5" s="1"/>
  <c r="AL150" i="5"/>
  <c r="AM150" i="5" s="1"/>
  <c r="AL149" i="5"/>
  <c r="AM149" i="5" s="1"/>
  <c r="AL148" i="5"/>
  <c r="AM148" i="5" s="1"/>
  <c r="AL147" i="5"/>
  <c r="AM147" i="5" s="1"/>
  <c r="AL146" i="5"/>
  <c r="AM146" i="5" s="1"/>
  <c r="AL145" i="5"/>
  <c r="AM145" i="5" s="1"/>
  <c r="AL144" i="5"/>
  <c r="AM144" i="5" s="1"/>
  <c r="AL143" i="5"/>
  <c r="AM143" i="5" s="1"/>
  <c r="AL142" i="5"/>
  <c r="AM142" i="5" s="1"/>
  <c r="AL141" i="5"/>
  <c r="AM141" i="5" s="1"/>
  <c r="AL140" i="5"/>
  <c r="AM140" i="5" s="1"/>
  <c r="AL139" i="5"/>
  <c r="AM139" i="5" s="1"/>
  <c r="AL138" i="5"/>
  <c r="AM138" i="5" s="1"/>
  <c r="AL137" i="5"/>
  <c r="AM137" i="5" s="1"/>
  <c r="AL136" i="5"/>
  <c r="AM136" i="5" s="1"/>
  <c r="AL135" i="5"/>
  <c r="AM135" i="5" s="1"/>
  <c r="AL134" i="5"/>
  <c r="AM134" i="5" s="1"/>
  <c r="AL133" i="5"/>
  <c r="AM133" i="5" s="1"/>
  <c r="AL132" i="5"/>
  <c r="AM132" i="5" s="1"/>
  <c r="AL131" i="5"/>
  <c r="AM131" i="5" s="1"/>
  <c r="AL130" i="5"/>
  <c r="AM130" i="5" s="1"/>
  <c r="AL129" i="5"/>
  <c r="AM129" i="5" s="1"/>
  <c r="AL128" i="5"/>
  <c r="AM128" i="5" s="1"/>
  <c r="AL127" i="5"/>
  <c r="AM127" i="5" s="1"/>
  <c r="AL126" i="5"/>
  <c r="AM126" i="5" s="1"/>
  <c r="AL125" i="5"/>
  <c r="AM125" i="5" s="1"/>
  <c r="AL124" i="5"/>
  <c r="AM124" i="5" s="1"/>
  <c r="AL123" i="5"/>
  <c r="AM123" i="5" s="1"/>
  <c r="AM122" i="5"/>
  <c r="AL122" i="5"/>
  <c r="AL121" i="5"/>
  <c r="AM121" i="5" s="1"/>
  <c r="AL120" i="5"/>
  <c r="AM120" i="5" s="1"/>
  <c r="AL119" i="5"/>
  <c r="AM119" i="5" s="1"/>
  <c r="AL118" i="5"/>
  <c r="AM118" i="5" s="1"/>
  <c r="AL117" i="5"/>
  <c r="AM117" i="5" s="1"/>
  <c r="AL116" i="5"/>
  <c r="AM116" i="5" s="1"/>
  <c r="AL115" i="5"/>
  <c r="AM115" i="5" s="1"/>
  <c r="AL114" i="5"/>
  <c r="AM114" i="5" s="1"/>
  <c r="AL113" i="5"/>
  <c r="AM113" i="5" s="1"/>
  <c r="AL112" i="5"/>
  <c r="AM112" i="5" s="1"/>
  <c r="AL111" i="5"/>
  <c r="AM111" i="5" s="1"/>
  <c r="AL110" i="5"/>
  <c r="AM110" i="5" s="1"/>
  <c r="AL109" i="5"/>
  <c r="AM109" i="5" s="1"/>
  <c r="AL108" i="5"/>
  <c r="AM108" i="5" s="1"/>
  <c r="AL107" i="5"/>
  <c r="AM107" i="5" s="1"/>
  <c r="AL106" i="5"/>
  <c r="AM106" i="5" s="1"/>
  <c r="AL105" i="5"/>
  <c r="AM105" i="5" s="1"/>
  <c r="AL104" i="5"/>
  <c r="AM104" i="5" s="1"/>
  <c r="AL103" i="5"/>
  <c r="AM103" i="5" s="1"/>
  <c r="AL102" i="5"/>
  <c r="AM102" i="5" s="1"/>
  <c r="AL101" i="5"/>
  <c r="AM101" i="5" s="1"/>
  <c r="AL100" i="5"/>
  <c r="AM100" i="5" s="1"/>
  <c r="AL99" i="5"/>
  <c r="AM99" i="5" s="1"/>
  <c r="AM98" i="5"/>
  <c r="AL98" i="5"/>
  <c r="AL97" i="5"/>
  <c r="AM97" i="5" s="1"/>
  <c r="AL96" i="5"/>
  <c r="AM96" i="5" s="1"/>
  <c r="AL95" i="5"/>
  <c r="AM95" i="5" s="1"/>
  <c r="AL94" i="5"/>
  <c r="AM94" i="5" s="1"/>
  <c r="AL93" i="5"/>
  <c r="AM93" i="5" s="1"/>
  <c r="AL92" i="5"/>
  <c r="AM92" i="5" s="1"/>
  <c r="AL91" i="5"/>
  <c r="AM91" i="5" s="1"/>
  <c r="AL90" i="5"/>
  <c r="AM90" i="5" s="1"/>
  <c r="AL89" i="5"/>
  <c r="AM89" i="5" s="1"/>
  <c r="AL88" i="5"/>
  <c r="AM88" i="5" s="1"/>
  <c r="AL87" i="5"/>
  <c r="AM87" i="5" s="1"/>
  <c r="AL86" i="5"/>
  <c r="AM86" i="5" s="1"/>
  <c r="AL85" i="5"/>
  <c r="AM85" i="5" s="1"/>
  <c r="AL84" i="5"/>
  <c r="AM84" i="5" s="1"/>
  <c r="AL83" i="5"/>
  <c r="AM83" i="5" s="1"/>
  <c r="AL82" i="5"/>
  <c r="AM82" i="5" s="1"/>
  <c r="AL81" i="5"/>
  <c r="AM81" i="5" s="1"/>
  <c r="AL80" i="5"/>
  <c r="AM80" i="5" s="1"/>
  <c r="AL79" i="5"/>
  <c r="AM79" i="5" s="1"/>
  <c r="AL78" i="5"/>
  <c r="AM78" i="5" s="1"/>
  <c r="AL77" i="5"/>
  <c r="AM77" i="5" s="1"/>
  <c r="AL76" i="5"/>
  <c r="AM76" i="5" s="1"/>
  <c r="AL75" i="5"/>
  <c r="AM75" i="5" s="1"/>
  <c r="AL74" i="5"/>
  <c r="AM74" i="5" s="1"/>
  <c r="AL73" i="5"/>
  <c r="AM73" i="5" s="1"/>
  <c r="AL72" i="5"/>
  <c r="AM72" i="5" s="1"/>
  <c r="AL71" i="5"/>
  <c r="AM71" i="5" s="1"/>
  <c r="AL70" i="5"/>
  <c r="AM70" i="5" s="1"/>
  <c r="AL69" i="5"/>
  <c r="AM69" i="5" s="1"/>
  <c r="AL68" i="5"/>
  <c r="AM68" i="5" s="1"/>
  <c r="AL67" i="5"/>
  <c r="AM67" i="5" s="1"/>
  <c r="AL66" i="5"/>
  <c r="AM66" i="5" s="1"/>
  <c r="AL65" i="5"/>
  <c r="AM65" i="5" s="1"/>
  <c r="AL64" i="5"/>
  <c r="AM64" i="5" s="1"/>
  <c r="AL63" i="5"/>
  <c r="AM63" i="5" s="1"/>
  <c r="AL62" i="5"/>
  <c r="AM62" i="5" s="1"/>
  <c r="AL61" i="5"/>
  <c r="AM61" i="5" s="1"/>
  <c r="AL60" i="5"/>
  <c r="AM60" i="5" s="1"/>
  <c r="AL59" i="5"/>
  <c r="AM59" i="5" s="1"/>
  <c r="AL58" i="5"/>
  <c r="AM58" i="5" s="1"/>
  <c r="AL57" i="5"/>
  <c r="AM57" i="5" s="1"/>
  <c r="AL56" i="5"/>
  <c r="AM56" i="5" s="1"/>
  <c r="AL55" i="5"/>
  <c r="AM55" i="5" s="1"/>
  <c r="AL54" i="5"/>
  <c r="AM54" i="5" s="1"/>
  <c r="AL53" i="5"/>
  <c r="AM53" i="5" s="1"/>
  <c r="AL52" i="5"/>
  <c r="AM52" i="5" s="1"/>
  <c r="AL51" i="5"/>
  <c r="AM51" i="5" s="1"/>
  <c r="AL50" i="5"/>
  <c r="AM50" i="5" s="1"/>
  <c r="AL49" i="5"/>
  <c r="AM49" i="5" s="1"/>
  <c r="AL48" i="5"/>
  <c r="AM48" i="5" s="1"/>
  <c r="AL47" i="5"/>
  <c r="AM47" i="5" s="1"/>
  <c r="AL46" i="5"/>
  <c r="AM46" i="5" s="1"/>
  <c r="B46" i="5"/>
  <c r="B47" i="5" s="1"/>
  <c r="AL45" i="5"/>
  <c r="AM45" i="5" s="1"/>
  <c r="AL44" i="5"/>
  <c r="AM44" i="5" s="1"/>
  <c r="AL43" i="5"/>
  <c r="AM43" i="5" s="1"/>
  <c r="B43" i="5"/>
  <c r="AL42" i="5"/>
  <c r="AM42" i="5" s="1"/>
  <c r="B42" i="5"/>
  <c r="AL41" i="5"/>
  <c r="AM41" i="5" s="1"/>
  <c r="B41" i="5"/>
  <c r="AL40" i="5"/>
  <c r="AM40" i="5" s="1"/>
  <c r="B40" i="5"/>
  <c r="AL39" i="5"/>
  <c r="AM39" i="5" s="1"/>
  <c r="AL38" i="5"/>
  <c r="AM38" i="5" s="1"/>
  <c r="AM37" i="5"/>
  <c r="AL37" i="5"/>
  <c r="AL36" i="5"/>
  <c r="AM36" i="5" s="1"/>
  <c r="AL35" i="5"/>
  <c r="AM35" i="5" s="1"/>
  <c r="AM34" i="5"/>
  <c r="AL34" i="5"/>
  <c r="AL33" i="5"/>
  <c r="AM33" i="5" s="1"/>
  <c r="AL32" i="5"/>
  <c r="AM32" i="5" s="1"/>
  <c r="AL31" i="5"/>
  <c r="AM31" i="5" s="1"/>
  <c r="AL30" i="5"/>
  <c r="AM30" i="5" s="1"/>
  <c r="AL29" i="5"/>
  <c r="AM29" i="5" s="1"/>
  <c r="AL28" i="5"/>
  <c r="AM28" i="5" s="1"/>
  <c r="AL27" i="5"/>
  <c r="AM27" i="5" s="1"/>
  <c r="AV26" i="5"/>
  <c r="H37" i="4" s="1"/>
  <c r="AL26" i="5"/>
  <c r="AM26" i="5" s="1"/>
  <c r="AV25" i="5"/>
  <c r="H36" i="4" s="1"/>
  <c r="AL25" i="5"/>
  <c r="AM25" i="5" s="1"/>
  <c r="AV24" i="5"/>
  <c r="H35" i="4" s="1"/>
  <c r="AL24" i="5"/>
  <c r="AM24" i="5" s="1"/>
  <c r="AV23" i="5"/>
  <c r="H34" i="4" s="1"/>
  <c r="AL23" i="5"/>
  <c r="AM23" i="5" s="1"/>
  <c r="AV22" i="5"/>
  <c r="H33" i="4" s="1"/>
  <c r="AL22" i="5"/>
  <c r="AM22" i="5" s="1"/>
  <c r="AV21" i="5"/>
  <c r="H32" i="4" s="1"/>
  <c r="AL21" i="5"/>
  <c r="AM21" i="5" s="1"/>
  <c r="AV20" i="5"/>
  <c r="H31" i="4" s="1"/>
  <c r="AL20" i="5"/>
  <c r="AM20" i="5" s="1"/>
  <c r="AV19" i="5"/>
  <c r="H30" i="4" s="1"/>
  <c r="AL19" i="5"/>
  <c r="AM19" i="5" s="1"/>
  <c r="AV18" i="5"/>
  <c r="H29" i="4" s="1"/>
  <c r="AL18" i="5"/>
  <c r="AM18" i="5" s="1"/>
  <c r="AV17" i="5"/>
  <c r="H28" i="4" s="1"/>
  <c r="AL17" i="5"/>
  <c r="AM17" i="5" s="1"/>
  <c r="AV16" i="5"/>
  <c r="H27" i="4" s="1"/>
  <c r="AL16" i="5"/>
  <c r="AM16" i="5" s="1"/>
  <c r="AV15" i="5"/>
  <c r="H26" i="4" s="1"/>
  <c r="AL15" i="5"/>
  <c r="AM15" i="5" s="1"/>
  <c r="AV14" i="5"/>
  <c r="H25" i="4" s="1"/>
  <c r="AL14" i="5"/>
  <c r="AM14" i="5" s="1"/>
  <c r="AV13" i="5"/>
  <c r="H24" i="4" s="1"/>
  <c r="AL13" i="5"/>
  <c r="AM13" i="5" s="1"/>
  <c r="AV12" i="5"/>
  <c r="H23" i="4" s="1"/>
  <c r="AL12" i="5"/>
  <c r="AM12" i="5" s="1"/>
  <c r="AV11" i="5"/>
  <c r="AL11" i="5"/>
  <c r="AM11" i="5" s="1"/>
  <c r="AV10" i="5"/>
  <c r="H21" i="4" s="1"/>
  <c r="AL10" i="5"/>
  <c r="AM10" i="5" s="1"/>
  <c r="AV9" i="5"/>
  <c r="H20" i="4" s="1"/>
  <c r="AL9" i="5"/>
  <c r="AM9" i="5" s="1"/>
  <c r="AV8" i="5"/>
  <c r="H19" i="4" s="1"/>
  <c r="AM8" i="5"/>
  <c r="AL8" i="5"/>
  <c r="AV7" i="5"/>
  <c r="H18" i="4" s="1"/>
  <c r="AL7" i="5"/>
  <c r="AM7" i="5" s="1"/>
  <c r="AV6" i="5"/>
  <c r="H17" i="4" s="1"/>
  <c r="AL6" i="5"/>
  <c r="AM6" i="5" s="1"/>
  <c r="AV5" i="5"/>
  <c r="H16" i="4" s="1"/>
  <c r="AL5" i="5"/>
  <c r="AM5" i="5" s="1"/>
  <c r="AV4" i="5"/>
  <c r="H15" i="4" s="1"/>
  <c r="AL4" i="5"/>
  <c r="AM4" i="5" s="1"/>
  <c r="C40" i="4"/>
  <c r="H22" i="4"/>
  <c r="C9" i="4"/>
  <c r="C8" i="4"/>
  <c r="C7" i="4"/>
  <c r="C6" i="4"/>
  <c r="AS18" i="5" l="1"/>
  <c r="AT18" i="5" s="1"/>
  <c r="G29" i="4" s="1"/>
  <c r="AS26" i="5"/>
  <c r="AT26" i="5" s="1"/>
  <c r="G37" i="4" s="1"/>
  <c r="AS25" i="5"/>
  <c r="F36" i="4" s="1"/>
  <c r="AS24" i="5"/>
  <c r="AT24" i="5" s="1"/>
  <c r="G35" i="4" s="1"/>
  <c r="AS20" i="5"/>
  <c r="F31" i="4" s="1"/>
  <c r="AS23" i="5"/>
  <c r="AT23" i="5" s="1"/>
  <c r="G34" i="4" s="1"/>
  <c r="AS19" i="5"/>
  <c r="AT19" i="5" s="1"/>
  <c r="G30" i="4" s="1"/>
  <c r="AS21" i="5"/>
  <c r="F32" i="4" s="1"/>
  <c r="AS22" i="5"/>
  <c r="AT22" i="5" s="1"/>
  <c r="G33" i="4" s="1"/>
  <c r="AS12" i="5"/>
  <c r="AT12" i="5" s="1"/>
  <c r="G23" i="4" s="1"/>
  <c r="AS10" i="5"/>
  <c r="AT10" i="5" s="1"/>
  <c r="G21" i="4" s="1"/>
  <c r="AS7" i="5"/>
  <c r="AT7" i="5" s="1"/>
  <c r="G18" i="4" s="1"/>
  <c r="AS8" i="5"/>
  <c r="F19" i="4" s="1"/>
  <c r="AS16" i="5"/>
  <c r="F27" i="4" s="1"/>
  <c r="AS9" i="5"/>
  <c r="F20" i="4" s="1"/>
  <c r="AS13" i="5"/>
  <c r="F24" i="4" s="1"/>
  <c r="AS11" i="5"/>
  <c r="F22" i="4" s="1"/>
  <c r="AS15" i="5"/>
  <c r="AT15" i="5" s="1"/>
  <c r="G26" i="4" s="1"/>
  <c r="AS17" i="5"/>
  <c r="F28" i="4" s="1"/>
  <c r="AS5" i="5"/>
  <c r="AT5" i="5" s="1"/>
  <c r="G16" i="4" s="1"/>
  <c r="AS6" i="5"/>
  <c r="F17" i="4" s="1"/>
  <c r="AS4" i="5"/>
  <c r="F15" i="4" s="1"/>
  <c r="B44" i="5"/>
  <c r="B48" i="5" s="1"/>
  <c r="A20" i="5" s="1"/>
  <c r="AS14" i="5"/>
  <c r="F37" i="4"/>
  <c r="F29" i="4" l="1"/>
  <c r="F23" i="4"/>
  <c r="F16" i="4"/>
  <c r="AT25" i="5"/>
  <c r="G36" i="4" s="1"/>
  <c r="F35" i="4"/>
  <c r="AT20" i="5"/>
  <c r="G31" i="4" s="1"/>
  <c r="F34" i="4"/>
  <c r="F33" i="4"/>
  <c r="AT21" i="5"/>
  <c r="G32" i="4" s="1"/>
  <c r="F30" i="4"/>
  <c r="F21" i="4"/>
  <c r="AT16" i="5"/>
  <c r="G27" i="4" s="1"/>
  <c r="F18" i="4"/>
  <c r="AT9" i="5"/>
  <c r="G20" i="4" s="1"/>
  <c r="AT8" i="5"/>
  <c r="G19" i="4" s="1"/>
  <c r="AT11" i="5"/>
  <c r="G22" i="4" s="1"/>
  <c r="F26" i="4"/>
  <c r="AT13" i="5"/>
  <c r="G24" i="4" s="1"/>
  <c r="AT17" i="5"/>
  <c r="G28" i="4" s="1"/>
  <c r="AT6" i="5"/>
  <c r="G17" i="4" s="1"/>
  <c r="AT4" i="5"/>
  <c r="G15" i="4" s="1"/>
  <c r="B45" i="5"/>
  <c r="AT14" i="5"/>
  <c r="G25" i="4" s="1"/>
  <c r="F25" i="4"/>
</calcChain>
</file>

<file path=xl/comments1.xml><?xml version="1.0" encoding="utf-8"?>
<comments xmlns="http://schemas.openxmlformats.org/spreadsheetml/2006/main">
  <authors>
    <author>1</author>
  </authors>
  <commentList>
    <comment ref="A4" authorId="0">
      <text>
        <r>
          <rPr>
            <sz val="11"/>
            <color indexed="8"/>
            <rFont val="Helvetica"/>
          </rPr>
          <t>1:
Program Hakkında Bilgi Edinmek İçin Tıklayınız.</t>
        </r>
      </text>
    </comment>
    <comment ref="A8" authorId="0">
      <text>
        <r>
          <rPr>
            <sz val="11"/>
            <color indexed="8"/>
            <rFont val="Helvetica"/>
          </rPr>
          <t xml:space="preserve">1:
Yeni Veri Girişine Başlamadan Önce Tıklayınız.
</t>
        </r>
      </text>
    </comment>
    <comment ref="A13" authorId="0">
      <text>
        <r>
          <rPr>
            <sz val="11"/>
            <color indexed="8"/>
            <rFont val="Helvetica"/>
          </rPr>
          <t xml:space="preserve">1:
Oluşan Profili Görmek İçin Grafik, Yazdırmak İçin Yazıcı Simgesini Tıklayınız.
</t>
        </r>
      </text>
    </comment>
    <comment ref="A18" authorId="0">
      <text>
        <r>
          <rPr>
            <sz val="11"/>
            <color indexed="8"/>
            <rFont val="Helvetica"/>
          </rPr>
          <t xml:space="preserve">1:
Oluşan Profil Değerlerini Tablo Halinde Görmek İçin Göz, Yazdırmak İçin Yazıcı Simgesini Tıklayınız.
</t>
        </r>
      </text>
    </comment>
    <comment ref="A20" authorId="0">
      <text>
        <r>
          <rPr>
            <sz val="11"/>
            <color indexed="8"/>
            <rFont val="Helvetica"/>
          </rPr>
          <t>1:
Bu hücrede  X  işaretini görüyorsanız bunun nedeni; "veri girişi tamamlanmamış" veya  "hatalı veri girişi"dir.</t>
        </r>
      </text>
    </comment>
  </commentList>
</comments>
</file>

<file path=xl/sharedStrings.xml><?xml version="1.0" encoding="utf-8"?>
<sst xmlns="http://schemas.openxmlformats.org/spreadsheetml/2006/main" count="242" uniqueCount="102">
  <si>
    <t>KENDİNİ DEĞERLENDİRME ENVANTERİ TABLOSU (GENEL)</t>
  </si>
  <si>
    <t>HAM PUAN</t>
  </si>
  <si>
    <t>YETENEKLER</t>
  </si>
  <si>
    <t>İLGİLER</t>
  </si>
  <si>
    <t>DEĞERLER</t>
  </si>
  <si>
    <t>SÖZEL</t>
  </si>
  <si>
    <t>SAYISAL</t>
  </si>
  <si>
    <t>ŞEKİL UZAY</t>
  </si>
  <si>
    <t>TEMEL BİLİM</t>
  </si>
  <si>
    <t>SOSYAL BİLİM</t>
  </si>
  <si>
    <t>CANLI VARLIK</t>
  </si>
  <si>
    <t>MEKANİK</t>
  </si>
  <si>
    <t>İKNA</t>
  </si>
  <si>
    <t>TİCARET</t>
  </si>
  <si>
    <t>İŞ AYRINTILARI</t>
  </si>
  <si>
    <t>EDEBİYAT</t>
  </si>
  <si>
    <t>GÜZEL SANATLAR</t>
  </si>
  <si>
    <t>MÜZİK</t>
  </si>
  <si>
    <t>SOSYAL YARDIM</t>
  </si>
  <si>
    <t>YETENEĞİ KULLANMA</t>
  </si>
  <si>
    <t>YARATICILIK</t>
  </si>
  <si>
    <t>YARIŞMA</t>
  </si>
  <si>
    <t>İŞBİRLİĞİ</t>
  </si>
  <si>
    <t>DEĞİŞİKLİK</t>
  </si>
  <si>
    <t>DÜZENLİ YAŞAMA</t>
  </si>
  <si>
    <t>LİDERLİK</t>
  </si>
  <si>
    <t>KAZANÇ</t>
  </si>
  <si>
    <t>ÜN SAHİBİ OLMA</t>
  </si>
  <si>
    <t>KENDİNİ DEĞERLENDİRME ENVANTERİ TABLOSU (KIZ)</t>
  </si>
  <si>
    <t>KENDİNİ DEĞERLENDİRME ENVANTERİ TABLOSU (ERKEK)</t>
  </si>
  <si>
    <t>99,.8</t>
  </si>
  <si>
    <t>KENDİNİ DEĞERLENDİRME ENVANTERİ PROFİLİ</t>
  </si>
  <si>
    <t>DEĞERLER TABLOSU</t>
  </si>
  <si>
    <t>ADI - SOYADI  .....:</t>
  </si>
  <si>
    <t>SINIFI .................:</t>
  </si>
  <si>
    <t>NO.......................:</t>
  </si>
  <si>
    <t>CİNSİYETİ ...........:</t>
  </si>
  <si>
    <t>ALAN</t>
  </si>
  <si>
    <t>ALAN HAM P.TOP.</t>
  </si>
  <si>
    <t>NORM DEĞERLERİ</t>
  </si>
  <si>
    <t>Genele Dayalı Norm Değeri</t>
  </si>
  <si>
    <t>Cinsiyete Dayalı Norm Değeri</t>
  </si>
  <si>
    <t>DÜZENLİ YAŞAM</t>
  </si>
  <si>
    <t xml:space="preserve">KENDİNİ DEĞERLENDİRME ENVANTERİ </t>
  </si>
  <si>
    <t>Md.No.</t>
  </si>
  <si>
    <t>Yanıt</t>
  </si>
  <si>
    <t>MADDE NO.</t>
  </si>
  <si>
    <t>YANIT</t>
  </si>
  <si>
    <t>Açıklama</t>
  </si>
  <si>
    <t xml:space="preserve">Değerleri </t>
  </si>
  <si>
    <t>Sil</t>
  </si>
  <si>
    <t>Grafik</t>
  </si>
  <si>
    <t>Tablo</t>
  </si>
  <si>
    <t>ADI - SOYADI ..... :</t>
  </si>
  <si>
    <t>NOT : Öğrencinin yanıtlarını, A, B, C veya D şeklinde belirtiniz.</t>
  </si>
  <si>
    <t>SINIFI</t>
  </si>
  <si>
    <t>NO.:</t>
  </si>
  <si>
    <t>CİNSİYETİ (K / E)</t>
  </si>
  <si>
    <t>! ! !</t>
  </si>
  <si>
    <t>(Cinsiyete dayalı sonuç da istiyorsanız belirtiniz.</t>
  </si>
  <si>
    <t>Versiyon : 3.2  -  08 Şubat 2002</t>
  </si>
  <si>
    <t xml:space="preserve">Mehmet Ali OLGUN - AYDIN Karacasu Lisesi Felsefe Öğt. </t>
  </si>
  <si>
    <t>olgunalim@hotmail.com  -  http://www.geocities.com/rehberlikservisi</t>
  </si>
  <si>
    <t>A</t>
  </si>
  <si>
    <t>B</t>
  </si>
  <si>
    <t>C</t>
  </si>
  <si>
    <t>D</t>
  </si>
  <si>
    <t>TOPLAM</t>
  </si>
  <si>
    <t>ABCD'den başka</t>
  </si>
  <si>
    <t>boş hücre</t>
  </si>
  <si>
    <t>sonuç</t>
  </si>
  <si>
    <t>Amaç</t>
  </si>
  <si>
    <r>
      <rPr>
        <sz val="9"/>
        <color indexed="15"/>
        <rFont val="Arial Tur"/>
      </rPr>
      <t xml:space="preserve">Bu program öğrencilerimizin, </t>
    </r>
    <r>
      <rPr>
        <b/>
        <u/>
        <sz val="9"/>
        <color indexed="15"/>
        <rFont val="Arial Tur"/>
      </rPr>
      <t>Prof. Dr. Yıldız KUZGUN</t>
    </r>
    <r>
      <rPr>
        <sz val="9"/>
        <color indexed="15"/>
        <rFont val="Arial Tur"/>
      </rPr>
      <t xml:space="preserve">'un hazırlamış olduğu Kendini Değerlendirme Envanteri </t>
    </r>
  </si>
  <si>
    <t>sorularına verdikleri yanıtlardan hareketle, Kendini Değerlendirme Envanteri Profilini çıkarmak amacıyla hazırlanmıştır.</t>
  </si>
  <si>
    <t>1-</t>
  </si>
  <si>
    <r>
      <rPr>
        <b/>
        <sz val="12"/>
        <color indexed="15"/>
        <rFont val="Arial Tur"/>
      </rPr>
      <t>kde.xls</t>
    </r>
    <r>
      <rPr>
        <sz val="9"/>
        <color indexed="15"/>
        <rFont val="Arial Tur"/>
      </rPr>
      <t xml:space="preserve"> dosyasını açtığımızda</t>
    </r>
    <r>
      <rPr>
        <b/>
        <sz val="9"/>
        <color indexed="15"/>
        <rFont val="Arial Tur"/>
      </rPr>
      <t xml:space="preserve"> Makroları Etkinleştir</t>
    </r>
    <r>
      <rPr>
        <sz val="9"/>
        <color indexed="15"/>
        <rFont val="Arial Tur"/>
      </rPr>
      <t xml:space="preserve"> seçeneği seçilmelidir.</t>
    </r>
  </si>
  <si>
    <t>2-</t>
  </si>
  <si>
    <r>
      <rPr>
        <b/>
        <sz val="9"/>
        <color indexed="15"/>
        <rFont val="Arial Tur"/>
      </rPr>
      <t>VERİLER</t>
    </r>
    <r>
      <rPr>
        <sz val="9"/>
        <color indexed="15"/>
        <rFont val="Arial Tur"/>
      </rPr>
      <t xml:space="preserve"> çalışma sayfasında yeni öğrenci verileri girişinden önce,</t>
    </r>
    <r>
      <rPr>
        <b/>
        <sz val="9"/>
        <color indexed="15"/>
        <rFont val="Arial Tur"/>
      </rPr>
      <t xml:space="preserve"> DEĞERLERİ SİL </t>
    </r>
    <r>
      <rPr>
        <sz val="9"/>
        <color indexed="15"/>
        <rFont val="Arial Tur"/>
      </rPr>
      <t>butonuna tıklanmalı ve</t>
    </r>
    <r>
      <rPr>
        <b/>
        <sz val="9"/>
        <color indexed="15"/>
        <rFont val="Arial Tur"/>
      </rPr>
      <t xml:space="preserve"> </t>
    </r>
  </si>
  <si>
    <t>sonra öğrencinin 230 soruya verdiği yanıtları ilgili maddenin yanına A B C veya D şeklinde  girilmelidir.</t>
  </si>
  <si>
    <t>3-</t>
  </si>
  <si>
    <t>Profil, yazıcıdan alınmayıp sadece bilgisayarda görülecekse, VERİLER Çalışma Sayfasındaki</t>
  </si>
  <si>
    <r>
      <rPr>
        <sz val="9"/>
        <color indexed="15"/>
        <rFont val="Arial Tur"/>
      </rPr>
      <t xml:space="preserve"> </t>
    </r>
    <r>
      <rPr>
        <b/>
        <sz val="9"/>
        <color indexed="15"/>
        <rFont val="Arial Tur"/>
      </rPr>
      <t>GRAFİK</t>
    </r>
    <r>
      <rPr>
        <sz val="9"/>
        <color indexed="15"/>
        <rFont val="Arial Tur"/>
      </rPr>
      <t xml:space="preserve"> seçeneği tıklanmalı. Profil kağıdını Yazıcıya dökmek için YAZDIR butonunu tıklayınız.</t>
    </r>
  </si>
  <si>
    <t>Yazıcınızın mürekkep püskürtmeli, kağıdınızın A4 boyutunda olması önerilmektedir.</t>
  </si>
  <si>
    <t>4-</t>
  </si>
  <si>
    <r>
      <rPr>
        <sz val="9"/>
        <color indexed="15"/>
        <rFont val="Arial Tur"/>
      </rPr>
      <t xml:space="preserve">VERİLER çalışma sayfasında değerler girilirken ekran görünümü açısından, </t>
    </r>
    <r>
      <rPr>
        <b/>
        <sz val="9"/>
        <color indexed="15"/>
        <rFont val="Arial Tur"/>
      </rPr>
      <t xml:space="preserve">GÖRÜNÜM / ARAÇ ÇUBUKLARI </t>
    </r>
  </si>
  <si>
    <r>
      <rPr>
        <sz val="9"/>
        <color indexed="15"/>
        <rFont val="Arial Tur"/>
      </rPr>
      <t xml:space="preserve">menüsünden sadece </t>
    </r>
    <r>
      <rPr>
        <b/>
        <i/>
        <sz val="9"/>
        <color indexed="15"/>
        <rFont val="Arial Tur"/>
      </rPr>
      <t>STANDART ve</t>
    </r>
    <r>
      <rPr>
        <sz val="9"/>
        <color indexed="15"/>
        <rFont val="Arial Tur"/>
      </rPr>
      <t xml:space="preserve"> </t>
    </r>
    <r>
      <rPr>
        <b/>
        <i/>
        <sz val="9"/>
        <color indexed="15"/>
        <rFont val="Arial Tur"/>
      </rPr>
      <t>BİÇİMLENDİRME</t>
    </r>
    <r>
      <rPr>
        <sz val="9"/>
        <color indexed="15"/>
        <rFont val="Arial Tur"/>
      </rPr>
      <t xml:space="preserve"> araç çubuklarının seçili olması yeterlidir.</t>
    </r>
  </si>
  <si>
    <t>A1 : AG22 aralığının yani veri giriş alanının ekranda görülüyor olması için önerilmektedir.</t>
  </si>
  <si>
    <t>5-</t>
  </si>
  <si>
    <t>Masa Üstü / Özellikler / Görüntü Özellikleri / Ayarlar yolunu izleyerek ekran ayarlarınızı :</t>
  </si>
  <si>
    <r>
      <rPr>
        <b/>
        <i/>
        <u/>
        <sz val="9"/>
        <color indexed="15"/>
        <rFont val="Arial Tur"/>
      </rPr>
      <t>Renkler</t>
    </r>
    <r>
      <rPr>
        <sz val="9"/>
        <color indexed="15"/>
        <rFont val="Arial Tur"/>
      </rPr>
      <t xml:space="preserve"> Yüksek Renk (16 Bit) </t>
    </r>
    <r>
      <rPr>
        <b/>
        <i/>
        <u/>
        <sz val="9"/>
        <color indexed="15"/>
        <rFont val="Arial Tur"/>
      </rPr>
      <t>Ekran Ayarı</t>
    </r>
    <r>
      <rPr>
        <sz val="9"/>
        <color indexed="15"/>
        <rFont val="Arial Tur"/>
      </rPr>
      <t xml:space="preserve"> 800 x 600 Piksel</t>
    </r>
  </si>
  <si>
    <t>olarak ayarlamanız, çalışma zevkiniz açsından önerilmektedir.</t>
  </si>
  <si>
    <t>Ana Menü</t>
  </si>
  <si>
    <t>6-</t>
  </si>
  <si>
    <t xml:space="preserve">VERİLER çalışma sayfasında, Açıklama, Değerleri Sil, Grafik ve Tablo ifadelerinin yeraldığı </t>
  </si>
  <si>
    <t>hücreler üzerinde imlecinizi bekletirseniz, o düğmeler hakkında bilgi alabilirsiniz.</t>
  </si>
  <si>
    <t>Ö Ğ R E N C İ N İ N</t>
  </si>
  <si>
    <t>ADI - SOYADI    :</t>
  </si>
  <si>
    <t xml:space="preserve">SINIFI     </t>
  </si>
  <si>
    <t xml:space="preserve">         :</t>
  </si>
  <si>
    <t>NO.   :</t>
  </si>
  <si>
    <r>
      <rPr>
        <b/>
        <sz val="8"/>
        <color indexed="8"/>
        <rFont val="Arial"/>
      </rPr>
      <t xml:space="preserve">    Not :</t>
    </r>
    <r>
      <rPr>
        <sz val="8"/>
        <color indexed="8"/>
        <rFont val="Arial"/>
      </rPr>
      <t xml:space="preserve"> </t>
    </r>
    <r>
      <rPr>
        <i/>
        <sz val="8"/>
        <color indexed="8"/>
        <rFont val="Arial"/>
      </rPr>
      <t>Grafik üzerinde oluşan</t>
    </r>
    <r>
      <rPr>
        <sz val="8"/>
        <color indexed="8"/>
        <rFont val="Arial"/>
      </rPr>
      <t xml:space="preserve"> </t>
    </r>
    <r>
      <rPr>
        <i/>
        <sz val="8"/>
        <color indexed="8"/>
        <rFont val="Arial"/>
      </rPr>
      <t>Kalın Çizgili Grafik Eğrisi Genel Norm Değerleri Tablosuna, diğeri ise Cinsiyete Dayalı Norm Değerleri Tablosuna bağlı kalarak oluşmaktadır.</t>
    </r>
  </si>
  <si>
    <t xml:space="preserve">              Sadece kız veya erkek öğrenci alan üst öğretim kurumlarını tercih edecekseniz; kesik çizgili (cinsiyete dayalı) grafik eğrisini önemseyiniz.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</si>
</sst>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6">
    <font>
      <sz val="10"/>
      <color indexed="8"/>
      <name val="Arial"/>
    </font>
    <font>
      <sz val="14"/>
      <color indexed="9"/>
      <name val="Arial Tur"/>
    </font>
    <font>
      <sz val="10"/>
      <color indexed="9"/>
      <name val="Arial Tur"/>
    </font>
    <font>
      <b/>
      <sz val="10"/>
      <color indexed="9"/>
      <name val="Arial Tur"/>
    </font>
    <font>
      <b/>
      <sz val="10"/>
      <color indexed="11"/>
      <name val="Arial Tur"/>
    </font>
    <font>
      <b/>
      <sz val="10"/>
      <color indexed="15"/>
      <name val="Arial Tur"/>
    </font>
    <font>
      <sz val="9"/>
      <color indexed="9"/>
      <name val="Arial Tur"/>
    </font>
    <font>
      <sz val="9"/>
      <color indexed="8"/>
      <name val="Arial Tur"/>
    </font>
    <font>
      <sz val="9"/>
      <color indexed="15"/>
      <name val="Arial Tur"/>
    </font>
    <font>
      <sz val="10"/>
      <color indexed="14"/>
      <name val="Arial Tur"/>
    </font>
    <font>
      <sz val="7"/>
      <color indexed="8"/>
      <name val="Arial Tur"/>
    </font>
    <font>
      <sz val="10"/>
      <color indexed="8"/>
      <name val="Arial Tur"/>
    </font>
    <font>
      <sz val="14"/>
      <color indexed="15"/>
      <name val="Arial Tur"/>
    </font>
    <font>
      <b/>
      <sz val="12"/>
      <color indexed="8"/>
      <name val="Arial"/>
    </font>
    <font>
      <b/>
      <u/>
      <sz val="10"/>
      <color indexed="8"/>
      <name val="Arial"/>
    </font>
    <font>
      <b/>
      <sz val="10"/>
      <color indexed="8"/>
      <name val="Arial"/>
    </font>
    <font>
      <sz val="8"/>
      <color indexed="8"/>
      <name val="Arial Tur"/>
    </font>
    <font>
      <sz val="10"/>
      <color indexed="18"/>
      <name val="Arial Tur"/>
    </font>
    <font>
      <sz val="10"/>
      <color indexed="18"/>
      <name val="Arial"/>
    </font>
    <font>
      <sz val="7"/>
      <color indexed="9"/>
      <name val="Arial Tur"/>
    </font>
    <font>
      <sz val="8"/>
      <color indexed="9"/>
      <name val="Arial Tur"/>
    </font>
    <font>
      <sz val="8"/>
      <color indexed="14"/>
      <name val="Arial Tur"/>
    </font>
    <font>
      <sz val="7"/>
      <color indexed="18"/>
      <name val="Arial Tur"/>
    </font>
    <font>
      <sz val="8"/>
      <color indexed="18"/>
      <name val="Arial Tur"/>
    </font>
    <font>
      <sz val="5"/>
      <color indexed="18"/>
      <name val="Arial Tur"/>
    </font>
    <font>
      <b/>
      <u/>
      <sz val="10"/>
      <color indexed="9"/>
      <name val="Arial"/>
    </font>
    <font>
      <sz val="11"/>
      <color indexed="8"/>
      <name val="Helvetica"/>
    </font>
    <font>
      <sz val="8"/>
      <color indexed="12"/>
      <name val="Arial Tur"/>
    </font>
    <font>
      <sz val="6"/>
      <color indexed="18"/>
      <name val="Arial Tur"/>
    </font>
    <font>
      <sz val="8"/>
      <color indexed="18"/>
      <name val="Times New Roman Tur"/>
    </font>
    <font>
      <b/>
      <sz val="10"/>
      <color indexed="9"/>
      <name val="Arial"/>
    </font>
    <font>
      <sz val="9"/>
      <color indexed="14"/>
      <name val="Arial Tur"/>
    </font>
    <font>
      <sz val="24"/>
      <color indexed="14"/>
      <name val="Wingdings"/>
    </font>
    <font>
      <sz val="9"/>
      <color indexed="24"/>
      <name val="Arial Tur"/>
    </font>
    <font>
      <b/>
      <u/>
      <sz val="7"/>
      <color indexed="9"/>
      <name val="Arial Tur"/>
    </font>
    <font>
      <sz val="10"/>
      <color indexed="24"/>
      <name val="Arial"/>
    </font>
    <font>
      <b/>
      <sz val="10"/>
      <color indexed="24"/>
      <name val="Arial"/>
    </font>
    <font>
      <b/>
      <u/>
      <sz val="9"/>
      <color indexed="9"/>
      <name val="Arial"/>
    </font>
    <font>
      <sz val="24"/>
      <color indexed="9"/>
      <name val="Wingdings"/>
    </font>
    <font>
      <sz val="10"/>
      <color indexed="9"/>
      <name val="Arial"/>
    </font>
    <font>
      <sz val="16"/>
      <color indexed="9"/>
      <name val="Wingdings"/>
    </font>
    <font>
      <sz val="8"/>
      <color indexed="21"/>
      <name val="Arial"/>
    </font>
    <font>
      <sz val="8"/>
      <color indexed="25"/>
      <name val="Arial"/>
    </font>
    <font>
      <b/>
      <sz val="11"/>
      <color indexed="18"/>
      <name val="Times New Roman Tur"/>
    </font>
    <font>
      <sz val="10"/>
      <color indexed="12"/>
      <name val="Arial"/>
    </font>
    <font>
      <sz val="6"/>
      <color indexed="8"/>
      <name val="Arial"/>
    </font>
    <font>
      <sz val="6"/>
      <color indexed="9"/>
      <name val="Arial"/>
    </font>
    <font>
      <b/>
      <u/>
      <sz val="9"/>
      <color indexed="26"/>
      <name val="Arial Tur"/>
    </font>
    <font>
      <b/>
      <u/>
      <sz val="9"/>
      <color indexed="15"/>
      <name val="Arial Tur"/>
    </font>
    <font>
      <sz val="9"/>
      <color indexed="27"/>
      <name val="Arial Tur"/>
    </font>
    <font>
      <b/>
      <sz val="9"/>
      <color indexed="26"/>
      <name val="Arial Tur"/>
    </font>
    <font>
      <b/>
      <sz val="12"/>
      <color indexed="15"/>
      <name val="Arial Tur"/>
    </font>
    <font>
      <b/>
      <sz val="9"/>
      <color indexed="15"/>
      <name val="Arial Tur"/>
    </font>
    <font>
      <b/>
      <i/>
      <sz val="9"/>
      <color indexed="15"/>
      <name val="Arial Tur"/>
    </font>
    <font>
      <b/>
      <i/>
      <u/>
      <sz val="9"/>
      <color indexed="15"/>
      <name val="Arial Tur"/>
    </font>
    <font>
      <sz val="9"/>
      <color indexed="26"/>
      <name val="Arial Tur"/>
    </font>
    <font>
      <i/>
      <sz val="9"/>
      <color indexed="14"/>
      <name val="Arial Tur"/>
    </font>
    <font>
      <b/>
      <u/>
      <sz val="9"/>
      <color indexed="9"/>
      <name val="Arial Tur"/>
    </font>
    <font>
      <sz val="9"/>
      <color indexed="21"/>
      <name val="Arial Tur"/>
    </font>
    <font>
      <b/>
      <u/>
      <sz val="9"/>
      <color indexed="11"/>
      <name val="Arial Tur"/>
    </font>
    <font>
      <u/>
      <sz val="10"/>
      <color indexed="14"/>
      <name val="Arial"/>
    </font>
    <font>
      <b/>
      <i/>
      <sz val="9"/>
      <color indexed="12"/>
      <name val="Arial Tur"/>
    </font>
    <font>
      <sz val="8"/>
      <color indexed="8"/>
      <name val="Arial"/>
    </font>
    <font>
      <b/>
      <sz val="10"/>
      <color indexed="8"/>
      <name val="Arial Tur"/>
    </font>
    <font>
      <b/>
      <sz val="8"/>
      <color indexed="8"/>
      <name val="Arial"/>
    </font>
    <font>
      <i/>
      <sz val="8"/>
      <color indexed="8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4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49" fontId="6" fillId="5" borderId="7" xfId="0" applyNumberFormat="1" applyFont="1" applyFill="1" applyBorder="1" applyAlignment="1">
      <alignment horizont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8" fillId="7" borderId="7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/>
    <xf numFmtId="0" fontId="9" fillId="3" borderId="7" xfId="0" applyNumberFormat="1" applyFont="1" applyFill="1" applyBorder="1" applyAlignment="1">
      <alignment horizontal="center"/>
    </xf>
    <xf numFmtId="164" fontId="10" fillId="8" borderId="7" xfId="0" applyNumberFormat="1" applyFont="1" applyFill="1" applyBorder="1" applyAlignment="1"/>
    <xf numFmtId="0" fontId="9" fillId="3" borderId="12" xfId="0" applyNumberFormat="1" applyFont="1" applyFill="1" applyBorder="1" applyAlignment="1">
      <alignment horizontal="center"/>
    </xf>
    <xf numFmtId="0" fontId="11" fillId="3" borderId="12" xfId="0" applyNumberFormat="1" applyFont="1" applyFill="1" applyBorder="1" applyAlignment="1"/>
    <xf numFmtId="0" fontId="9" fillId="3" borderId="13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/>
    <xf numFmtId="0" fontId="9" fillId="3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/>
    <xf numFmtId="0" fontId="0" fillId="2" borderId="17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0" borderId="0" xfId="0" applyNumberFormat="1" applyFont="1" applyAlignment="1"/>
    <xf numFmtId="165" fontId="10" fillId="8" borderId="7" xfId="0" applyNumberFormat="1" applyFont="1" applyFill="1" applyBorder="1" applyAlignment="1"/>
    <xf numFmtId="0" fontId="9" fillId="3" borderId="17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165" fontId="10" fillId="8" borderId="7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49" fontId="10" fillId="8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5" xfId="0" applyNumberFormat="1" applyFont="1" applyFill="1" applyBorder="1" applyAlignment="1"/>
    <xf numFmtId="0" fontId="14" fillId="2" borderId="15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/>
    <xf numFmtId="0" fontId="0" fillId="2" borderId="15" xfId="0" applyNumberFormat="1" applyFont="1" applyFill="1" applyBorder="1" applyAlignment="1"/>
    <xf numFmtId="0" fontId="0" fillId="2" borderId="14" xfId="0" applyFont="1" applyFill="1" applyBorder="1" applyAlignment="1"/>
    <xf numFmtId="49" fontId="15" fillId="2" borderId="5" xfId="0" applyNumberFormat="1" applyFont="1" applyFill="1" applyBorder="1" applyAlignment="1"/>
    <xf numFmtId="0" fontId="0" fillId="2" borderId="14" xfId="0" applyNumberFormat="1" applyFont="1" applyFill="1" applyBorder="1" applyAlignment="1">
      <alignment horizontal="left"/>
    </xf>
    <xf numFmtId="0" fontId="15" fillId="2" borderId="5" xfId="0" applyNumberFormat="1" applyFont="1" applyFill="1" applyBorder="1" applyAlignment="1"/>
    <xf numFmtId="0" fontId="0" fillId="2" borderId="22" xfId="0" applyNumberFormat="1" applyFont="1" applyFill="1" applyBorder="1" applyAlignment="1">
      <alignment horizontal="left"/>
    </xf>
    <xf numFmtId="0" fontId="0" fillId="2" borderId="22" xfId="0" applyNumberFormat="1" applyFont="1" applyFill="1" applyBorder="1" applyAlignment="1"/>
    <xf numFmtId="0" fontId="0" fillId="2" borderId="23" xfId="0" applyFont="1" applyFill="1" applyBorder="1" applyAlignment="1"/>
    <xf numFmtId="0" fontId="11" fillId="2" borderId="7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/>
    <xf numFmtId="0" fontId="16" fillId="2" borderId="9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0" fillId="0" borderId="23" xfId="0" applyFont="1" applyBorder="1" applyAlignment="1"/>
    <xf numFmtId="0" fontId="11" fillId="2" borderId="12" xfId="0" applyNumberFormat="1" applyFont="1" applyFill="1" applyBorder="1" applyAlignment="1"/>
    <xf numFmtId="0" fontId="10" fillId="2" borderId="12" xfId="0" applyNumberFormat="1" applyFont="1" applyFill="1" applyBorder="1" applyAlignment="1"/>
    <xf numFmtId="4" fontId="10" fillId="2" borderId="15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/>
    <xf numFmtId="0" fontId="10" fillId="2" borderId="14" xfId="0" applyNumberFormat="1" applyFont="1" applyFill="1" applyBorder="1" applyAlignment="1">
      <alignment horizontal="left"/>
    </xf>
    <xf numFmtId="0" fontId="10" fillId="2" borderId="14" xfId="0" applyNumberFormat="1" applyFont="1" applyFill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0" xfId="0" applyNumberFormat="1" applyFont="1" applyAlignment="1"/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17" fillId="2" borderId="20" xfId="0" applyNumberFormat="1" applyFont="1" applyFill="1" applyBorder="1" applyAlignment="1"/>
    <xf numFmtId="0" fontId="17" fillId="2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19" fillId="9" borderId="23" xfId="0" applyNumberFormat="1" applyFont="1" applyFill="1" applyBorder="1" applyAlignment="1">
      <alignment horizontal="center" vertical="center"/>
    </xf>
    <xf numFmtId="0" fontId="0" fillId="9" borderId="29" xfId="0" applyNumberFormat="1" applyFont="1" applyFill="1" applyBorder="1" applyAlignment="1"/>
    <xf numFmtId="0" fontId="23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/>
    <xf numFmtId="49" fontId="25" fillId="2" borderId="5" xfId="0" applyNumberFormat="1" applyFont="1" applyFill="1" applyBorder="1" applyAlignment="1">
      <alignment horizontal="center"/>
    </xf>
    <xf numFmtId="0" fontId="20" fillId="11" borderId="7" xfId="0" applyNumberFormat="1" applyFont="1" applyFill="1" applyBorder="1" applyAlignment="1"/>
    <xf numFmtId="0" fontId="27" fillId="12" borderId="7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/>
    <xf numFmtId="0" fontId="17" fillId="2" borderId="14" xfId="0" applyNumberFormat="1" applyFont="1" applyFill="1" applyBorder="1" applyAlignment="1">
      <alignment horizontal="center"/>
    </xf>
    <xf numFmtId="49" fontId="22" fillId="2" borderId="14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/>
    <xf numFmtId="0" fontId="29" fillId="2" borderId="14" xfId="0" applyNumberFormat="1" applyFont="1" applyFill="1" applyBorder="1" applyAlignment="1">
      <alignment horizontal="center"/>
    </xf>
    <xf numFmtId="0" fontId="29" fillId="2" borderId="15" xfId="0" applyNumberFormat="1" applyFon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/>
    </xf>
    <xf numFmtId="0" fontId="31" fillId="13" borderId="2" xfId="0" applyNumberFormat="1" applyFont="1" applyFill="1" applyBorder="1" applyAlignment="1">
      <alignment horizontal="center"/>
    </xf>
    <xf numFmtId="0" fontId="31" fillId="13" borderId="3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9" borderId="14" xfId="0" applyNumberFormat="1" applyFont="1" applyFill="1" applyBorder="1" applyAlignment="1"/>
    <xf numFmtId="0" fontId="32" fillId="2" borderId="5" xfId="0" applyNumberFormat="1" applyFont="1" applyFill="1" applyBorder="1" applyAlignment="1">
      <alignment horizontal="center" vertical="center"/>
    </xf>
    <xf numFmtId="0" fontId="19" fillId="9" borderId="14" xfId="0" applyNumberFormat="1" applyFont="1" applyFill="1" applyBorder="1" applyAlignment="1">
      <alignment horizontal="center" vertical="center"/>
    </xf>
    <xf numFmtId="49" fontId="25" fillId="9" borderId="14" xfId="0" applyNumberFormat="1" applyFont="1" applyFill="1" applyBorder="1" applyAlignment="1"/>
    <xf numFmtId="0" fontId="25" fillId="9" borderId="14" xfId="0" applyNumberFormat="1" applyFont="1" applyFill="1" applyBorder="1" applyAlignment="1"/>
    <xf numFmtId="49" fontId="37" fillId="9" borderId="14" xfId="0" applyNumberFormat="1" applyFont="1" applyFill="1" applyBorder="1" applyAlignment="1"/>
    <xf numFmtId="0" fontId="38" fillId="2" borderId="5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/>
    <xf numFmtId="0" fontId="7" fillId="3" borderId="14" xfId="0" applyNumberFormat="1" applyFont="1" applyFill="1" applyBorder="1" applyAlignment="1"/>
    <xf numFmtId="0" fontId="22" fillId="2" borderId="14" xfId="0" applyNumberFormat="1" applyFont="1" applyFill="1" applyBorder="1" applyAlignment="1"/>
    <xf numFmtId="0" fontId="18" fillId="2" borderId="14" xfId="0" applyNumberFormat="1" applyFont="1" applyFill="1" applyBorder="1" applyAlignment="1"/>
    <xf numFmtId="49" fontId="18" fillId="2" borderId="5" xfId="0" applyNumberFormat="1" applyFont="1" applyFill="1" applyBorder="1" applyAlignment="1"/>
    <xf numFmtId="0" fontId="44" fillId="2" borderId="14" xfId="0" applyNumberFormat="1" applyFont="1" applyFill="1" applyBorder="1" applyAlignment="1"/>
    <xf numFmtId="49" fontId="18" fillId="2" borderId="14" xfId="0" applyNumberFormat="1" applyFont="1" applyFill="1" applyBorder="1" applyAlignment="1"/>
    <xf numFmtId="0" fontId="18" fillId="2" borderId="5" xfId="0" applyNumberFormat="1" applyFont="1" applyFill="1" applyBorder="1" applyAlignment="1"/>
    <xf numFmtId="165" fontId="45" fillId="2" borderId="14" xfId="0" applyNumberFormat="1" applyFont="1" applyFill="1" applyBorder="1" applyAlignment="1"/>
    <xf numFmtId="0" fontId="45" fillId="2" borderId="14" xfId="0" applyNumberFormat="1" applyFont="1" applyFill="1" applyBorder="1" applyAlignment="1"/>
    <xf numFmtId="0" fontId="46" fillId="2" borderId="14" xfId="0" applyNumberFormat="1" applyFont="1" applyFill="1" applyBorder="1" applyAlignment="1"/>
    <xf numFmtId="165" fontId="46" fillId="2" borderId="14" xfId="0" applyNumberFormat="1" applyFont="1" applyFill="1" applyBorder="1" applyAlignment="1"/>
    <xf numFmtId="0" fontId="0" fillId="2" borderId="17" xfId="0" applyFont="1" applyFill="1" applyBorder="1" applyAlignment="1"/>
    <xf numFmtId="0" fontId="17" fillId="2" borderId="17" xfId="0" applyNumberFormat="1" applyFont="1" applyFill="1" applyBorder="1" applyAlignment="1"/>
    <xf numFmtId="0" fontId="17" fillId="2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0" borderId="0" xfId="0" applyNumberFormat="1" applyFont="1" applyAlignment="1"/>
    <xf numFmtId="49" fontId="47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/>
    <xf numFmtId="0" fontId="49" fillId="2" borderId="14" xfId="0" applyNumberFormat="1" applyFont="1" applyFill="1" applyBorder="1" applyAlignment="1"/>
    <xf numFmtId="0" fontId="33" fillId="2" borderId="14" xfId="0" applyNumberFormat="1" applyFont="1" applyFill="1" applyBorder="1" applyAlignment="1"/>
    <xf numFmtId="0" fontId="33" fillId="2" borderId="15" xfId="0" applyNumberFormat="1" applyFont="1" applyFill="1" applyBorder="1" applyAlignment="1"/>
    <xf numFmtId="49" fontId="50" fillId="2" borderId="14" xfId="0" applyNumberFormat="1" applyFont="1" applyFill="1" applyBorder="1" applyAlignment="1">
      <alignment horizontal="right"/>
    </xf>
    <xf numFmtId="49" fontId="51" fillId="2" borderId="14" xfId="0" applyNumberFormat="1" applyFont="1" applyFill="1" applyBorder="1" applyAlignment="1"/>
    <xf numFmtId="49" fontId="52" fillId="2" borderId="14" xfId="0" applyNumberFormat="1" applyFont="1" applyFill="1" applyBorder="1" applyAlignment="1"/>
    <xf numFmtId="0" fontId="50" fillId="2" borderId="14" xfId="0" applyNumberFormat="1" applyFont="1" applyFill="1" applyBorder="1" applyAlignment="1">
      <alignment horizontal="right"/>
    </xf>
    <xf numFmtId="0" fontId="8" fillId="2" borderId="14" xfId="0" applyNumberFormat="1" applyFont="1" applyFill="1" applyBorder="1" applyAlignment="1"/>
    <xf numFmtId="0" fontId="47" fillId="2" borderId="14" xfId="0" applyNumberFormat="1" applyFont="1" applyFill="1" applyBorder="1" applyAlignment="1">
      <alignment horizontal="center"/>
    </xf>
    <xf numFmtId="49" fontId="54" fillId="2" borderId="14" xfId="0" applyNumberFormat="1" applyFont="1" applyFill="1" applyBorder="1" applyAlignment="1"/>
    <xf numFmtId="0" fontId="55" fillId="2" borderId="14" xfId="0" applyNumberFormat="1" applyFont="1" applyFill="1" applyBorder="1" applyAlignment="1"/>
    <xf numFmtId="49" fontId="31" fillId="2" borderId="14" xfId="0" applyNumberFormat="1" applyFont="1" applyFill="1" applyBorder="1" applyAlignment="1"/>
    <xf numFmtId="0" fontId="56" fillId="2" borderId="14" xfId="0" applyNumberFormat="1" applyFont="1" applyFill="1" applyBorder="1" applyAlignment="1">
      <alignment horizontal="center"/>
    </xf>
    <xf numFmtId="49" fontId="19" fillId="2" borderId="14" xfId="0" applyNumberFormat="1" applyFont="1" applyFill="1" applyBorder="1" applyAlignment="1"/>
    <xf numFmtId="0" fontId="57" fillId="2" borderId="14" xfId="0" applyNumberFormat="1" applyFont="1" applyFill="1" applyBorder="1" applyAlignment="1">
      <alignment horizontal="center"/>
    </xf>
    <xf numFmtId="0" fontId="58" fillId="2" borderId="14" xfId="0" applyNumberFormat="1" applyFont="1" applyFill="1" applyBorder="1" applyAlignment="1">
      <alignment horizontal="center"/>
    </xf>
    <xf numFmtId="0" fontId="59" fillId="2" borderId="15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60" fillId="2" borderId="14" xfId="0" applyNumberFormat="1" applyFont="1" applyFill="1" applyBorder="1" applyAlignment="1">
      <alignment horizontal="center"/>
    </xf>
    <xf numFmtId="0" fontId="31" fillId="2" borderId="14" xfId="0" applyNumberFormat="1" applyFont="1" applyFill="1" applyBorder="1" applyAlignment="1">
      <alignment horizontal="center"/>
    </xf>
    <xf numFmtId="0" fontId="61" fillId="2" borderId="15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31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11" xfId="0" applyFont="1" applyBorder="1" applyAlignment="1"/>
    <xf numFmtId="0" fontId="0" fillId="0" borderId="29" xfId="0" applyFont="1" applyBorder="1" applyAlignment="1"/>
    <xf numFmtId="0" fontId="0" fillId="0" borderId="15" xfId="0" applyFont="1" applyBorder="1" applyAlignment="1"/>
    <xf numFmtId="49" fontId="63" fillId="2" borderId="32" xfId="0" applyNumberFormat="1" applyFont="1" applyFill="1" applyBorder="1" applyAlignment="1">
      <alignment horizontal="left"/>
    </xf>
    <xf numFmtId="49" fontId="15" fillId="2" borderId="22" xfId="0" applyNumberFormat="1" applyFont="1" applyFill="1" applyBorder="1" applyAlignment="1">
      <alignment horizontal="left"/>
    </xf>
    <xf numFmtId="49" fontId="63" fillId="2" borderId="22" xfId="0" applyNumberFormat="1" applyFont="1" applyFill="1" applyBorder="1" applyAlignment="1">
      <alignment horizontal="right"/>
    </xf>
    <xf numFmtId="0" fontId="0" fillId="2" borderId="9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/>
    <xf numFmtId="0" fontId="62" fillId="2" borderId="14" xfId="0" applyNumberFormat="1" applyFont="1" applyFill="1" applyBorder="1" applyAlignment="1"/>
    <xf numFmtId="49" fontId="64" fillId="2" borderId="5" xfId="0" applyNumberFormat="1" applyFont="1" applyFill="1" applyBorder="1" applyAlignment="1"/>
    <xf numFmtId="0" fontId="15" fillId="2" borderId="14" xfId="0" applyNumberFormat="1" applyFont="1" applyFill="1" applyBorder="1" applyAlignment="1"/>
    <xf numFmtId="49" fontId="65" fillId="2" borderId="16" xfId="0" applyNumberFormat="1" applyFont="1" applyFill="1" applyBorder="1" applyAlignment="1"/>
    <xf numFmtId="0" fontId="0" fillId="0" borderId="18" xfId="0" applyFont="1" applyBorder="1" applyAlignment="1"/>
    <xf numFmtId="49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center" vertical="center"/>
    </xf>
    <xf numFmtId="0" fontId="5" fillId="7" borderId="7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/>
    </xf>
    <xf numFmtId="0" fontId="4" fillId="6" borderId="7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 vertical="center"/>
    </xf>
    <xf numFmtId="0" fontId="12" fillId="7" borderId="7" xfId="0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/>
    </xf>
    <xf numFmtId="0" fontId="14" fillId="2" borderId="14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left"/>
    </xf>
    <xf numFmtId="49" fontId="13" fillId="2" borderId="19" xfId="0" applyNumberFormat="1" applyFont="1" applyFill="1" applyBorder="1" applyAlignment="1">
      <alignment horizontal="center"/>
    </xf>
    <xf numFmtId="0" fontId="13" fillId="2" borderId="20" xfId="0" applyNumberFormat="1" applyFont="1" applyFill="1" applyBorder="1" applyAlignment="1">
      <alignment horizontal="center"/>
    </xf>
    <xf numFmtId="0" fontId="13" fillId="2" borderId="21" xfId="0" applyNumberFormat="1" applyFont="1" applyFill="1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/>
    </xf>
    <xf numFmtId="0" fontId="16" fillId="2" borderId="26" xfId="0" applyNumberFormat="1" applyFont="1" applyFill="1" applyBorder="1" applyAlignment="1">
      <alignment horizontal="center" vertical="center"/>
    </xf>
    <xf numFmtId="0" fontId="16" fillId="2" borderId="2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14" fontId="11" fillId="2" borderId="17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0" fontId="11" fillId="2" borderId="18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left"/>
    </xf>
    <xf numFmtId="0" fontId="10" fillId="2" borderId="14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165" fontId="29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165" fontId="23" fillId="2" borderId="14" xfId="0" applyNumberFormat="1" applyFont="1" applyFill="1" applyBorder="1" applyAlignment="1">
      <alignment horizontal="center"/>
    </xf>
    <xf numFmtId="49" fontId="21" fillId="10" borderId="25" xfId="0" applyNumberFormat="1" applyFont="1" applyFill="1" applyBorder="1" applyAlignment="1"/>
    <xf numFmtId="0" fontId="21" fillId="10" borderId="27" xfId="0" applyNumberFormat="1" applyFont="1" applyFill="1" applyBorder="1" applyAlignment="1"/>
    <xf numFmtId="0" fontId="43" fillId="2" borderId="14" xfId="0" applyNumberFormat="1" applyFont="1" applyFill="1" applyBorder="1" applyAlignment="1">
      <alignment horizontal="center"/>
    </xf>
    <xf numFmtId="49" fontId="28" fillId="2" borderId="14" xfId="0" applyNumberFormat="1" applyFont="1" applyFill="1" applyBorder="1" applyAlignment="1">
      <alignment horizontal="center" vertical="center"/>
    </xf>
    <xf numFmtId="0" fontId="28" fillId="2" borderId="14" xfId="0" applyNumberFormat="1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 wrapText="1"/>
    </xf>
    <xf numFmtId="0" fontId="20" fillId="5" borderId="27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  <xf numFmtId="4" fontId="22" fillId="2" borderId="14" xfId="0" applyNumberFormat="1" applyFont="1" applyFill="1" applyBorder="1" applyAlignment="1">
      <alignment horizontal="center"/>
    </xf>
    <xf numFmtId="49" fontId="18" fillId="2" borderId="20" xfId="0" applyNumberFormat="1" applyFont="1" applyFill="1" applyBorder="1" applyAlignment="1">
      <alignment horizontal="center" vertical="center"/>
    </xf>
    <xf numFmtId="0" fontId="18" fillId="2" borderId="20" xfId="0" applyNumberFormat="1" applyFont="1" applyFill="1" applyBorder="1" applyAlignment="1">
      <alignment horizontal="center" vertical="center"/>
    </xf>
    <xf numFmtId="49" fontId="22" fillId="2" borderId="14" xfId="0" applyNumberFormat="1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wrapText="1"/>
    </xf>
    <xf numFmtId="0" fontId="24" fillId="2" borderId="14" xfId="0" applyNumberFormat="1" applyFont="1" applyFill="1" applyBorder="1" applyAlignment="1">
      <alignment horizontal="center" wrapText="1"/>
    </xf>
    <xf numFmtId="0" fontId="35" fillId="12" borderId="7" xfId="0" applyNumberFormat="1" applyFont="1" applyFill="1" applyBorder="1" applyAlignment="1">
      <alignment horizontal="center"/>
    </xf>
    <xf numFmtId="49" fontId="22" fillId="2" borderId="14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horizontal="center" vertical="center"/>
    </xf>
    <xf numFmtId="49" fontId="23" fillId="2" borderId="14" xfId="0" applyNumberFormat="1" applyFont="1" applyFill="1" applyBorder="1" applyAlignment="1">
      <alignment horizontal="center" vertical="center" wrapText="1"/>
    </xf>
    <xf numFmtId="0" fontId="23" fillId="2" borderId="1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49" fontId="42" fillId="14" borderId="14" xfId="0" applyNumberFormat="1" applyFont="1" applyFill="1" applyBorder="1" applyAlignment="1">
      <alignment horizontal="center"/>
    </xf>
    <xf numFmtId="0" fontId="42" fillId="14" borderId="14" xfId="0" applyNumberFormat="1" applyFont="1" applyFill="1" applyBorder="1" applyAlignment="1">
      <alignment horizontal="center"/>
    </xf>
    <xf numFmtId="0" fontId="39" fillId="2" borderId="5" xfId="0" applyNumberFormat="1" applyFont="1" applyFill="1" applyBorder="1" applyAlignment="1">
      <alignment horizontal="center"/>
    </xf>
    <xf numFmtId="0" fontId="39" fillId="2" borderId="14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49" fontId="41" fillId="16" borderId="14" xfId="0" applyNumberFormat="1" applyFont="1" applyFill="1" applyBorder="1" applyAlignment="1">
      <alignment horizontal="center"/>
    </xf>
    <xf numFmtId="0" fontId="41" fillId="16" borderId="14" xfId="0" applyNumberFormat="1" applyFont="1" applyFill="1" applyBorder="1" applyAlignment="1">
      <alignment horizontal="center"/>
    </xf>
    <xf numFmtId="0" fontId="33" fillId="12" borderId="7" xfId="0" applyNumberFormat="1" applyFont="1" applyFill="1" applyBorder="1" applyAlignment="1">
      <alignment horizontal="center"/>
    </xf>
    <xf numFmtId="49" fontId="30" fillId="15" borderId="12" xfId="0" applyNumberFormat="1" applyFont="1" applyFill="1" applyBorder="1" applyAlignment="1">
      <alignment horizontal="left"/>
    </xf>
    <xf numFmtId="0" fontId="30" fillId="15" borderId="12" xfId="0" applyNumberFormat="1" applyFont="1" applyFill="1" applyBorder="1" applyAlignment="1">
      <alignment horizontal="left"/>
    </xf>
    <xf numFmtId="0" fontId="30" fillId="15" borderId="6" xfId="0" applyNumberFormat="1" applyFont="1" applyFill="1" applyBorder="1" applyAlignment="1">
      <alignment horizontal="left"/>
    </xf>
    <xf numFmtId="0" fontId="36" fillId="12" borderId="30" xfId="0" applyNumberFormat="1" applyFont="1" applyFill="1" applyBorder="1" applyAlignment="1">
      <alignment horizontal="center"/>
    </xf>
    <xf numFmtId="0" fontId="36" fillId="12" borderId="12" xfId="0" applyNumberFormat="1" applyFont="1" applyFill="1" applyBorder="1" applyAlignment="1">
      <alignment horizontal="center"/>
    </xf>
    <xf numFmtId="49" fontId="31" fillId="14" borderId="7" xfId="0" applyNumberFormat="1" applyFont="1" applyFill="1" applyBorder="1" applyAlignment="1">
      <alignment horizontal="center"/>
    </xf>
    <xf numFmtId="0" fontId="31" fillId="14" borderId="7" xfId="0" applyNumberFormat="1" applyFont="1" applyFill="1" applyBorder="1" applyAlignment="1">
      <alignment horizontal="center"/>
    </xf>
    <xf numFmtId="49" fontId="34" fillId="2" borderId="29" xfId="0" applyNumberFormat="1" applyFont="1" applyFill="1" applyBorder="1" applyAlignment="1">
      <alignment horizontal="center" vertical="center"/>
    </xf>
    <xf numFmtId="0" fontId="34" fillId="2" borderId="14" xfId="0" applyNumberFormat="1" applyFont="1" applyFill="1" applyBorder="1" applyAlignment="1">
      <alignment horizontal="center" vertical="center"/>
    </xf>
    <xf numFmtId="0" fontId="34" fillId="2" borderId="12" xfId="0" applyNumberFormat="1" applyFont="1" applyFill="1" applyBorder="1" applyAlignment="1">
      <alignment horizontal="center" vertical="center"/>
    </xf>
    <xf numFmtId="0" fontId="34" fillId="2" borderId="29" xfId="0" applyNumberFormat="1" applyFont="1" applyFill="1" applyBorder="1" applyAlignment="1">
      <alignment horizontal="center" vertical="center"/>
    </xf>
    <xf numFmtId="49" fontId="32" fillId="2" borderId="5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40" fillId="2" borderId="5" xfId="0" applyNumberFormat="1" applyFont="1" applyFill="1" applyBorder="1" applyAlignment="1">
      <alignment horizontal="center"/>
    </xf>
    <xf numFmtId="49" fontId="39" fillId="9" borderId="14" xfId="0" applyNumberFormat="1" applyFont="1" applyFill="1" applyBorder="1" applyAlignment="1">
      <alignment horizontal="center"/>
    </xf>
    <xf numFmtId="0" fontId="0" fillId="9" borderId="14" xfId="0" applyNumberFormat="1" applyFont="1" applyFill="1" applyBorder="1" applyAlignment="1">
      <alignment horizontal="center"/>
    </xf>
    <xf numFmtId="0" fontId="44" fillId="2" borderId="14" xfId="0" applyNumberFormat="1" applyFont="1" applyFill="1" applyBorder="1" applyAlignment="1">
      <alignment horizontal="center"/>
    </xf>
    <xf numFmtId="0" fontId="63" fillId="2" borderId="12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49" fontId="63" fillId="2" borderId="30" xfId="0" applyNumberFormat="1" applyFont="1" applyFill="1" applyBorder="1" applyAlignment="1">
      <alignment horizontal="left"/>
    </xf>
    <xf numFmtId="49" fontId="63" fillId="2" borderId="2" xfId="0" applyNumberFormat="1" applyFont="1" applyFill="1" applyBorder="1" applyAlignment="1">
      <alignment horizontal="center"/>
    </xf>
    <xf numFmtId="0" fontId="63" fillId="2" borderId="3" xfId="0" applyNumberFormat="1" applyFont="1" applyFill="1" applyBorder="1" applyAlignment="1">
      <alignment horizontal="center"/>
    </xf>
    <xf numFmtId="0" fontId="6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0090"/>
      <rgbColor rgb="FF003366"/>
      <rgbColor rgb="FFFCF305"/>
      <rgbColor rgb="FFCCFFFF"/>
      <rgbColor rgb="FFF20884"/>
      <rgbColor rgb="FF99CC00"/>
      <rgbColor rgb="FF333399"/>
      <rgbColor rgb="FF008080"/>
      <rgbColor rgb="FF4600A5"/>
      <rgbColor rgb="FF00ABEA"/>
      <rgbColor rgb="FF666699"/>
      <rgbColor rgb="FF3366FF"/>
      <rgbColor rgb="FF0000D4"/>
      <rgbColor rgb="FF00CCFF"/>
      <rgbColor rgb="FFFFFF99"/>
      <rgbColor rgb="FF33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1996499999999999E-2"/>
          <c:y val="2.6855199999999999E-2"/>
          <c:w val="0.95300300000000004"/>
          <c:h val="0.71511899999999995"/>
        </c:manualLayout>
      </c:layout>
      <c:lineChart>
        <c:grouping val="standard"/>
        <c:varyColors val="0"/>
        <c:ser>
          <c:idx val="0"/>
          <c:order val="0"/>
          <c:tx>
            <c:v>Series1</c:v>
          </c:tx>
          <c:spPr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diamond"/>
            <c:size val="4"/>
            <c:spPr>
              <a:solidFill>
                <a:srgbClr val="000090"/>
              </a:solidFill>
              <a:ln w="254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txPr>
              <a:bodyPr/>
              <a:lstStyle/>
              <a:p>
                <a:pPr>
                  <a:defRPr sz="850" b="0" i="0" u="none" strike="noStrike">
                    <a:solidFill>
                      <a:srgbClr val="000000"/>
                    </a:solidFill>
                    <a:latin typeface="Arial Tur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VERİLER!$AT$4:$AT$26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Series4</c:v>
          </c:tx>
          <c:spPr>
            <a:ln w="12700" cap="flat">
              <a:solidFill>
                <a:srgbClr val="000000"/>
              </a:solidFill>
              <a:custDash>
                <a:ds d="300000" sp="300000"/>
              </a:custDash>
              <a:round/>
            </a:ln>
            <a:effectLst/>
          </c:spPr>
          <c:marker>
            <c:symbol val="circle"/>
            <c:size val="2"/>
            <c:spPr>
              <a:solidFill>
                <a:srgbClr val="000000"/>
              </a:solidFill>
              <a:ln w="254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VERİLER!$AV$4:$AV$26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37952"/>
        <c:axId val="193604416"/>
      </c:lineChart>
      <c:catAx>
        <c:axId val="1942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-5400000"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 Tur"/>
              </a:defRPr>
            </a:pPr>
            <a:endParaRPr lang="tr-TR"/>
          </a:p>
        </c:txPr>
        <c:crossAx val="193604416"/>
        <c:crosses val="autoZero"/>
        <c:auto val="1"/>
        <c:lblAlgn val="ctr"/>
        <c:lblOffset val="100"/>
        <c:noMultiLvlLbl val="1"/>
      </c:catAx>
      <c:valAx>
        <c:axId val="193604416"/>
        <c:scaling>
          <c:orientation val="minMax"/>
          <c:max val="10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custDash>
                <a:ds d="800000" sp="300000"/>
                <a:ds d="300000" sp="300000"/>
                <a:ds d="300000" sp="300000"/>
              </a:custDash>
              <a:round/>
            </a:ln>
          </c:spPr>
        </c:majorGridlines>
        <c:numFmt formatCode="0" sourceLinked="0"/>
        <c:majorTickMark val="out"/>
        <c:minorTickMark val="in"/>
        <c:tickLblPos val="nextTo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sz="950" b="0" i="0" u="none" strike="noStrike">
                <a:solidFill>
                  <a:srgbClr val="000000"/>
                </a:solidFill>
                <a:latin typeface="Arial Tur"/>
              </a:defRPr>
            </a:pPr>
            <a:endParaRPr lang="tr-TR"/>
          </a:p>
        </c:txPr>
        <c:crossAx val="194237952"/>
        <c:crosses val="autoZero"/>
        <c:crossBetween val="between"/>
        <c:majorUnit val="25"/>
        <c:minorUnit val="12.5"/>
      </c:valAx>
      <c:spPr>
        <a:solidFill>
          <a:srgbClr val="FFFFFF"/>
        </a:solidFill>
        <a:ln w="3175" cap="flat">
          <a:solidFill>
            <a:srgbClr val="000000"/>
          </a:solidFill>
          <a:prstDash val="solid"/>
          <a:round/>
        </a:ln>
        <a:effectLst/>
      </c:spPr>
    </c:plotArea>
    <c:plotVisOnly val="1"/>
    <c:dispBlanksAs val="gap"/>
    <c:showDLblsOverMax val="1"/>
  </c:chart>
  <c:spPr>
    <a:solidFill>
      <a:srgbClr val="FFFFFF"/>
    </a:solidFill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63103</xdr:colOff>
      <xdr:row>12</xdr:row>
      <xdr:rowOff>36579</xdr:rowOff>
    </xdr:from>
    <xdr:to>
      <xdr:col>1</xdr:col>
      <xdr:colOff>410170</xdr:colOff>
      <xdr:row>13</xdr:row>
      <xdr:rowOff>161417</xdr:rowOff>
    </xdr:to>
    <xdr:pic>
      <xdr:nvPicPr>
        <xdr:cNvPr id="2" name="anasayfa.png" descr="anasayfa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6203" y="2029499"/>
          <a:ext cx="347068" cy="3439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109140</xdr:colOff>
      <xdr:row>12</xdr:row>
      <xdr:rowOff>36579</xdr:rowOff>
    </xdr:from>
    <xdr:to>
      <xdr:col>2</xdr:col>
      <xdr:colOff>502046</xdr:colOff>
      <xdr:row>13</xdr:row>
      <xdr:rowOff>132054</xdr:rowOff>
    </xdr:to>
    <xdr:grpSp>
      <xdr:nvGrpSpPr>
        <xdr:cNvPr id="5" name="Group 5"/>
        <xdr:cNvGrpSpPr/>
      </xdr:nvGrpSpPr>
      <xdr:grpSpPr>
        <a:xfrm>
          <a:off x="1455340" y="2029499"/>
          <a:ext cx="392907" cy="314551"/>
          <a:chOff x="0" y="0"/>
          <a:chExt cx="392906" cy="314549"/>
        </a:xfrm>
      </xdr:grpSpPr>
      <xdr:sp macro="" textlink="">
        <xdr:nvSpPr>
          <xdr:cNvPr id="3" name="Shape 3"/>
          <xdr:cNvSpPr/>
        </xdr:nvSpPr>
        <xdr:spPr>
          <a:xfrm>
            <a:off x="0" y="0"/>
            <a:ext cx="392907" cy="31455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4" name="image.pdf"/>
          <xdr:cNvPicPr>
            <a:picLocks noChangeAspect="1"/>
          </xdr:cNvPicPr>
        </xdr:nvPicPr>
        <xdr:blipFill>
          <a:blip xmlns:r="http://schemas.openxmlformats.org/officeDocument/2006/relationships" r:embed="rId2">
            <a:extLst/>
          </a:blip>
          <a:stretch>
            <a:fillRect/>
          </a:stretch>
        </xdr:blipFill>
        <xdr:spPr>
          <a:xfrm>
            <a:off x="0" y="0"/>
            <a:ext cx="392907" cy="31455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15</xdr:row>
      <xdr:rowOff>38249</xdr:rowOff>
    </xdr:from>
    <xdr:to>
      <xdr:col>0</xdr:col>
      <xdr:colOff>382934</xdr:colOff>
      <xdr:row>16</xdr:row>
      <xdr:rowOff>115387</xdr:rowOff>
    </xdr:to>
    <xdr:pic>
      <xdr:nvPicPr>
        <xdr:cNvPr id="7" name="göz.png" descr="göz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3829" y="2657624"/>
          <a:ext cx="339106" cy="2390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13096</xdr:colOff>
      <xdr:row>17</xdr:row>
      <xdr:rowOff>160060</xdr:rowOff>
    </xdr:from>
    <xdr:to>
      <xdr:col>11</xdr:col>
      <xdr:colOff>8334</xdr:colOff>
      <xdr:row>19</xdr:row>
      <xdr:rowOff>11427</xdr:rowOff>
    </xdr:to>
    <xdr:sp macro="" textlink="">
      <xdr:nvSpPr>
        <xdr:cNvPr id="8" name="Shape 8"/>
        <xdr:cNvSpPr/>
      </xdr:nvSpPr>
      <xdr:spPr>
        <a:xfrm>
          <a:off x="1778396" y="3103285"/>
          <a:ext cx="1265239" cy="17521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FCF305"/>
              </a:solidFill>
              <a:uFillTx/>
              <a:latin typeface="Arial"/>
              <a:ea typeface="Arial"/>
              <a:cs typeface="Arial"/>
              <a:sym typeface="Arial"/>
            </a:rPr>
            <a:t>ÖĞRENCİNİN</a:t>
          </a:r>
        </a:p>
      </xdr:txBody>
    </xdr:sp>
    <xdr:clientData/>
  </xdr:twoCellAnchor>
  <xdr:twoCellAnchor>
    <xdr:from>
      <xdr:col>0</xdr:col>
      <xdr:colOff>65360</xdr:colOff>
      <xdr:row>10</xdr:row>
      <xdr:rowOff>38249</xdr:rowOff>
    </xdr:from>
    <xdr:to>
      <xdr:col>0</xdr:col>
      <xdr:colOff>393700</xdr:colOff>
      <xdr:row>11</xdr:row>
      <xdr:rowOff>153637</xdr:rowOff>
    </xdr:to>
    <xdr:grpSp>
      <xdr:nvGrpSpPr>
        <xdr:cNvPr id="11" name="Group 11"/>
        <xdr:cNvGrpSpPr/>
      </xdr:nvGrpSpPr>
      <xdr:grpSpPr>
        <a:xfrm>
          <a:off x="65360" y="1847999"/>
          <a:ext cx="328340" cy="277313"/>
          <a:chOff x="0" y="0"/>
          <a:chExt cx="328339" cy="277312"/>
        </a:xfrm>
      </xdr:grpSpPr>
      <xdr:sp macro="" textlink="">
        <xdr:nvSpPr>
          <xdr:cNvPr id="9" name="Shape 9"/>
          <xdr:cNvSpPr/>
        </xdr:nvSpPr>
        <xdr:spPr>
          <a:xfrm>
            <a:off x="0" y="0"/>
            <a:ext cx="328340" cy="277313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0" name="image.pdf"/>
          <xdr:cNvPicPr>
            <a:picLocks noChangeAspect="1"/>
          </xdr:cNvPicPr>
        </xdr:nvPicPr>
        <xdr:blipFill>
          <a:blip xmlns:r="http://schemas.openxmlformats.org/officeDocument/2006/relationships" r:embed="rId2">
            <a:extLst/>
          </a:blip>
          <a:stretch>
            <a:fillRect/>
          </a:stretch>
        </xdr:blipFill>
        <xdr:spPr>
          <a:xfrm>
            <a:off x="0" y="0"/>
            <a:ext cx="328340" cy="277313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  <xdr:twoCellAnchor>
    <xdr:from>
      <xdr:col>0</xdr:col>
      <xdr:colOff>481359</xdr:colOff>
      <xdr:row>15</xdr:row>
      <xdr:rowOff>38249</xdr:rowOff>
    </xdr:from>
    <xdr:to>
      <xdr:col>1</xdr:col>
      <xdr:colOff>0</xdr:colOff>
      <xdr:row>16</xdr:row>
      <xdr:rowOff>124949</xdr:rowOff>
    </xdr:to>
    <xdr:grpSp>
      <xdr:nvGrpSpPr>
        <xdr:cNvPr id="14" name="Group 14"/>
        <xdr:cNvGrpSpPr/>
      </xdr:nvGrpSpPr>
      <xdr:grpSpPr>
        <a:xfrm>
          <a:off x="481359" y="2657624"/>
          <a:ext cx="204441" cy="248625"/>
          <a:chOff x="0" y="0"/>
          <a:chExt cx="306040" cy="248624"/>
        </a:xfrm>
      </xdr:grpSpPr>
      <xdr:sp macro="" textlink="">
        <xdr:nvSpPr>
          <xdr:cNvPr id="12" name="Shape 12"/>
          <xdr:cNvSpPr/>
        </xdr:nvSpPr>
        <xdr:spPr>
          <a:xfrm>
            <a:off x="0" y="0"/>
            <a:ext cx="306041" cy="248625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3" name="image.pdf"/>
          <xdr:cNvPicPr>
            <a:picLocks noChangeAspect="1"/>
          </xdr:cNvPicPr>
        </xdr:nvPicPr>
        <xdr:blipFill>
          <a:blip xmlns:r="http://schemas.openxmlformats.org/officeDocument/2006/relationships" r:embed="rId3">
            <a:extLst/>
          </a:blip>
          <a:stretch>
            <a:fillRect/>
          </a:stretch>
        </xdr:blipFill>
        <xdr:spPr>
          <a:xfrm>
            <a:off x="0" y="0"/>
            <a:ext cx="306041" cy="248625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  <xdr:twoCellAnchor>
    <xdr:from>
      <xdr:col>0</xdr:col>
      <xdr:colOff>262210</xdr:colOff>
      <xdr:row>5</xdr:row>
      <xdr:rowOff>86700</xdr:rowOff>
    </xdr:from>
    <xdr:to>
      <xdr:col>0</xdr:col>
      <xdr:colOff>557485</xdr:colOff>
      <xdr:row>6</xdr:row>
      <xdr:rowOff>144075</xdr:rowOff>
    </xdr:to>
    <xdr:grpSp>
      <xdr:nvGrpSpPr>
        <xdr:cNvPr id="17" name="Group 17"/>
        <xdr:cNvGrpSpPr/>
      </xdr:nvGrpSpPr>
      <xdr:grpSpPr>
        <a:xfrm>
          <a:off x="262210" y="1086825"/>
          <a:ext cx="295275" cy="219300"/>
          <a:chOff x="0" y="0"/>
          <a:chExt cx="295275" cy="219299"/>
        </a:xfrm>
      </xdr:grpSpPr>
      <xdr:sp macro="" textlink="">
        <xdr:nvSpPr>
          <xdr:cNvPr id="15" name="Shape 15"/>
          <xdr:cNvSpPr/>
        </xdr:nvSpPr>
        <xdr:spPr>
          <a:xfrm>
            <a:off x="0" y="0"/>
            <a:ext cx="295275" cy="21930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6" name="image.pdf"/>
          <xdr:cNvPicPr>
            <a:picLocks noChangeAspect="1"/>
          </xdr:cNvPicPr>
        </xdr:nvPicPr>
        <xdr:blipFill>
          <a:blip xmlns:r="http://schemas.openxmlformats.org/officeDocument/2006/relationships" r:embed="rId4">
            <a:extLst/>
          </a:blip>
          <a:stretch>
            <a:fillRect/>
          </a:stretch>
        </xdr:blipFill>
        <xdr:spPr>
          <a:xfrm>
            <a:off x="0" y="0"/>
            <a:ext cx="295275" cy="21930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  <xdr:twoCellAnchor>
    <xdr:from>
      <xdr:col>0</xdr:col>
      <xdr:colOff>284509</xdr:colOff>
      <xdr:row>2</xdr:row>
      <xdr:rowOff>38850</xdr:rowOff>
    </xdr:from>
    <xdr:to>
      <xdr:col>0</xdr:col>
      <xdr:colOff>514424</xdr:colOff>
      <xdr:row>2</xdr:row>
      <xdr:rowOff>231000</xdr:rowOff>
    </xdr:to>
    <xdr:grpSp>
      <xdr:nvGrpSpPr>
        <xdr:cNvPr id="20" name="Group 20"/>
        <xdr:cNvGrpSpPr/>
      </xdr:nvGrpSpPr>
      <xdr:grpSpPr>
        <a:xfrm>
          <a:off x="284509" y="448425"/>
          <a:ext cx="229915" cy="192150"/>
          <a:chOff x="0" y="0"/>
          <a:chExt cx="229914" cy="192149"/>
        </a:xfrm>
      </xdr:grpSpPr>
      <xdr:sp macro="" textlink="">
        <xdr:nvSpPr>
          <xdr:cNvPr id="18" name="Shape 18"/>
          <xdr:cNvSpPr/>
        </xdr:nvSpPr>
        <xdr:spPr>
          <a:xfrm>
            <a:off x="0" y="0"/>
            <a:ext cx="229915" cy="19215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9" name="image.pdf"/>
          <xdr:cNvPicPr>
            <a:picLocks noChangeAspect="1"/>
          </xdr:cNvPicPr>
        </xdr:nvPicPr>
        <xdr:blipFill>
          <a:blip xmlns:r="http://schemas.openxmlformats.org/officeDocument/2006/relationships" r:embed="rId5">
            <a:extLst/>
          </a:blip>
          <a:stretch>
            <a:fillRect/>
          </a:stretch>
        </xdr:blipFill>
        <xdr:spPr>
          <a:xfrm>
            <a:off x="0" y="0"/>
            <a:ext cx="229915" cy="19215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  <xdr:twoCellAnchor>
    <xdr:from>
      <xdr:col>0</xdr:col>
      <xdr:colOff>459060</xdr:colOff>
      <xdr:row>10</xdr:row>
      <xdr:rowOff>47812</xdr:rowOff>
    </xdr:from>
    <xdr:to>
      <xdr:col>1</xdr:col>
      <xdr:colOff>0</xdr:colOff>
      <xdr:row>11</xdr:row>
      <xdr:rowOff>153637</xdr:rowOff>
    </xdr:to>
    <xdr:grpSp>
      <xdr:nvGrpSpPr>
        <xdr:cNvPr id="23" name="Group 23"/>
        <xdr:cNvGrpSpPr/>
      </xdr:nvGrpSpPr>
      <xdr:grpSpPr>
        <a:xfrm>
          <a:off x="459060" y="1857562"/>
          <a:ext cx="226740" cy="267750"/>
          <a:chOff x="0" y="0"/>
          <a:chExt cx="328339" cy="267749"/>
        </a:xfrm>
      </xdr:grpSpPr>
      <xdr:sp macro="" textlink="">
        <xdr:nvSpPr>
          <xdr:cNvPr id="21" name="Shape 21"/>
          <xdr:cNvSpPr/>
        </xdr:nvSpPr>
        <xdr:spPr>
          <a:xfrm>
            <a:off x="0" y="0"/>
            <a:ext cx="328340" cy="26775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22" name="image.pdf"/>
          <xdr:cNvPicPr>
            <a:picLocks noChangeAspect="1"/>
          </xdr:cNvPicPr>
        </xdr:nvPicPr>
        <xdr:blipFill>
          <a:blip xmlns:r="http://schemas.openxmlformats.org/officeDocument/2006/relationships" r:embed="rId3">
            <a:extLst/>
          </a:blip>
          <a:stretch>
            <a:fillRect/>
          </a:stretch>
        </xdr:blipFill>
        <xdr:spPr>
          <a:xfrm>
            <a:off x="0" y="0"/>
            <a:ext cx="328340" cy="26775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141882</xdr:colOff>
      <xdr:row>14</xdr:row>
      <xdr:rowOff>44000</xdr:rowOff>
    </xdr:from>
    <xdr:to>
      <xdr:col>10</xdr:col>
      <xdr:colOff>480218</xdr:colOff>
      <xdr:row>16</xdr:row>
      <xdr:rowOff>105149</xdr:rowOff>
    </xdr:to>
    <xdr:pic>
      <xdr:nvPicPr>
        <xdr:cNvPr id="30" name="anasayfa.png" descr="anasayfa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618882" y="2225225"/>
          <a:ext cx="338337" cy="324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668535</xdr:colOff>
      <xdr:row>21</xdr:row>
      <xdr:rowOff>35253</xdr:rowOff>
    </xdr:from>
    <xdr:to>
      <xdr:col>10</xdr:col>
      <xdr:colOff>630237</xdr:colOff>
      <xdr:row>26</xdr:row>
      <xdr:rowOff>14471</xdr:rowOff>
    </xdr:to>
    <xdr:sp macro="" textlink="">
      <xdr:nvSpPr>
        <xdr:cNvPr id="31" name="Shape 31"/>
        <xdr:cNvSpPr/>
      </xdr:nvSpPr>
      <xdr:spPr>
        <a:xfrm>
          <a:off x="859035" y="3229303"/>
          <a:ext cx="6248203" cy="788844"/>
        </a:xfrm>
        <a:prstGeom prst="rect">
          <a:avLst/>
        </a:prstGeom>
        <a:noFill/>
        <a:ln w="60325" cap="flat">
          <a:solidFill>
            <a:srgbClr val="FFFFFF"/>
          </a:solidFill>
          <a:prstDash val="solid"/>
          <a:round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900" b="1" i="0" u="sng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Mehmet Ali OLGUN , Aydın Karacasu Lisesi Felsefe Öğretmeni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900" b="1" i="0" u="none" strike="noStrike" cap="none" spc="0" baseline="0">
              <a:ln>
                <a:noFill/>
              </a:ln>
              <a:solidFill>
                <a:srgbClr val="00ABEA"/>
              </a:solidFill>
              <a:uFillTx/>
              <a:latin typeface="Arial"/>
              <a:ea typeface="Arial"/>
              <a:cs typeface="Arial"/>
              <a:sym typeface="Arial"/>
            </a:rPr>
            <a:t>Tel</a:t>
          </a:r>
          <a:r>
            <a:rPr sz="900" b="0" i="0" u="none" strike="noStrike" cap="none" spc="0" baseline="0">
              <a:ln>
                <a:noFill/>
              </a:ln>
              <a:solidFill>
                <a:srgbClr val="00ABEA"/>
              </a:solidFill>
              <a:uFillTx/>
              <a:latin typeface="Arial"/>
              <a:ea typeface="Arial"/>
              <a:cs typeface="Arial"/>
              <a:sym typeface="Arial"/>
            </a:rPr>
            <a:t> : (0256) 441 25 10, </a:t>
          </a:r>
          <a:r>
            <a:rPr sz="900" b="1" i="0" u="none" strike="noStrike" cap="none" spc="0" baseline="0">
              <a:ln>
                <a:noFill/>
              </a:ln>
              <a:solidFill>
                <a:srgbClr val="00ABEA"/>
              </a:solidFill>
              <a:uFillTx/>
              <a:latin typeface="Arial"/>
              <a:ea typeface="Arial"/>
              <a:cs typeface="Arial"/>
              <a:sym typeface="Arial"/>
            </a:rPr>
            <a:t>Fax</a:t>
          </a:r>
          <a:r>
            <a:rPr sz="900" b="0" i="0" u="none" strike="noStrike" cap="none" spc="0" baseline="0">
              <a:ln>
                <a:noFill/>
              </a:ln>
              <a:solidFill>
                <a:srgbClr val="00ABEA"/>
              </a:solidFill>
              <a:uFillTx/>
              <a:latin typeface="Arial"/>
              <a:ea typeface="Arial"/>
              <a:cs typeface="Arial"/>
              <a:sym typeface="Arial"/>
            </a:rPr>
            <a:t> : (0256) 441 20 20 </a:t>
          </a:r>
          <a:r>
            <a:rPr sz="900" b="1" i="0" u="none" strike="noStrike" cap="none" spc="0" baseline="0">
              <a:ln>
                <a:noFill/>
              </a:ln>
              <a:solidFill>
                <a:srgbClr val="00ABEA"/>
              </a:solidFill>
              <a:uFillTx/>
              <a:latin typeface="Arial"/>
              <a:ea typeface="Arial"/>
              <a:cs typeface="Arial"/>
              <a:sym typeface="Arial"/>
            </a:rPr>
            <a:t>Cep</a:t>
          </a:r>
          <a:r>
            <a:rPr sz="900" b="0" i="0" u="none" strike="noStrike" cap="none" spc="0" baseline="0">
              <a:ln>
                <a:noFill/>
              </a:ln>
              <a:solidFill>
                <a:srgbClr val="00ABEA"/>
              </a:solidFill>
              <a:uFillTx/>
              <a:latin typeface="Arial"/>
              <a:ea typeface="Arial"/>
              <a:cs typeface="Arial"/>
              <a:sym typeface="Arial"/>
            </a:rPr>
            <a:t> : (0542) 291 17 20 </a:t>
          </a:r>
          <a:endParaRPr sz="9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900" b="0" i="0" u="none" strike="noStrike" cap="none" spc="0" baseline="0">
              <a:ln>
                <a:noFill/>
              </a:ln>
              <a:solidFill>
                <a:srgbClr val="FCF305"/>
              </a:solidFill>
              <a:uFillTx/>
              <a:latin typeface="Arial"/>
              <a:ea typeface="Arial"/>
              <a:cs typeface="Arial"/>
              <a:sym typeface="Arial"/>
            </a:rPr>
            <a:t> olgunalim@hotmail.com</a:t>
          </a:r>
          <a:endParaRPr sz="1000" b="0" i="0" u="none" strike="noStrike" cap="none" spc="0" baseline="0">
            <a:ln>
              <a:noFill/>
            </a:ln>
            <a:solidFill>
              <a:srgbClr val="FCF305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FFFF99"/>
              </a:solidFill>
              <a:uFillTx/>
              <a:latin typeface="Arial"/>
              <a:ea typeface="Arial"/>
              <a:cs typeface="Arial"/>
              <a:sym typeface="Arial"/>
            </a:rPr>
            <a:t>http://www.geocities.com/olgunalim/olgunalim.html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96905</xdr:colOff>
      <xdr:row>5</xdr:row>
      <xdr:rowOff>13636</xdr:rowOff>
    </xdr:from>
    <xdr:to>
      <xdr:col>13</xdr:col>
      <xdr:colOff>184519</xdr:colOff>
      <xdr:row>34</xdr:row>
      <xdr:rowOff>46873</xdr:rowOff>
    </xdr:to>
    <xdr:graphicFrame macro="">
      <xdr:nvGraphicFramePr>
        <xdr:cNvPr id="33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306982</xdr:colOff>
      <xdr:row>0</xdr:row>
      <xdr:rowOff>0</xdr:rowOff>
    </xdr:from>
    <xdr:to>
      <xdr:col>13</xdr:col>
      <xdr:colOff>555426</xdr:colOff>
      <xdr:row>3</xdr:row>
      <xdr:rowOff>150577</xdr:rowOff>
    </xdr:to>
    <xdr:sp macro="" textlink="">
      <xdr:nvSpPr>
        <xdr:cNvPr id="34" name="Shape 34"/>
        <xdr:cNvSpPr/>
      </xdr:nvSpPr>
      <xdr:spPr>
        <a:xfrm>
          <a:off x="4345582" y="-12814"/>
          <a:ext cx="4960145" cy="636353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 Tur"/>
              <a:ea typeface="Times New Roman Tur"/>
              <a:cs typeface="Times New Roman Tur"/>
              <a:sym typeface="Times New Roman Tur"/>
            </a:rPr>
            <a:t>KENDİNİ DEĞERLENDİRME ENVANTERİ </a:t>
          </a:r>
          <a:r>
            <a:rPr sz="1600" b="1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 Tur"/>
              <a:ea typeface="Times New Roman Tur"/>
              <a:cs typeface="Times New Roman Tur"/>
              <a:sym typeface="Times New Roman Tur"/>
            </a:rPr>
            <a:t>PROFİLİ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 Tur"/>
            <a:ea typeface="Times New Roman Tur"/>
            <a:cs typeface="Times New Roman Tur"/>
            <a:sym typeface="Times New Roman Tur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5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 Tur"/>
            <a:ea typeface="Times New Roman Tur"/>
            <a:cs typeface="Times New Roman Tur"/>
            <a:sym typeface="Times New Roman Tur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3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 Tur"/>
              <a:ea typeface="Times New Roman Tur"/>
              <a:cs typeface="Times New Roman Tur"/>
              <a:sym typeface="Times New Roman Tur"/>
            </a:rPr>
            <a:t>PROFİLİ</a:t>
          </a:r>
        </a:p>
      </xdr:txBody>
    </xdr:sp>
    <xdr:clientData/>
  </xdr:twoCellAnchor>
  <xdr:twoCellAnchor>
    <xdr:from>
      <xdr:col>7</xdr:col>
      <xdr:colOff>0</xdr:colOff>
      <xdr:row>2</xdr:row>
      <xdr:rowOff>38249</xdr:rowOff>
    </xdr:from>
    <xdr:to>
      <xdr:col>7</xdr:col>
      <xdr:colOff>431204</xdr:colOff>
      <xdr:row>4</xdr:row>
      <xdr:rowOff>144075</xdr:rowOff>
    </xdr:to>
    <xdr:pic>
      <xdr:nvPicPr>
        <xdr:cNvPr id="35" name="anasayfa.png" descr="anasayfa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711700" y="362099"/>
          <a:ext cx="431205" cy="4296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588962</xdr:colOff>
      <xdr:row>29</xdr:row>
      <xdr:rowOff>102575</xdr:rowOff>
    </xdr:from>
    <xdr:to>
      <xdr:col>2</xdr:col>
      <xdr:colOff>241895</xdr:colOff>
      <xdr:row>33</xdr:row>
      <xdr:rowOff>140825</xdr:rowOff>
    </xdr:to>
    <xdr:sp macro="" textlink="">
      <xdr:nvSpPr>
        <xdr:cNvPr id="36" name="Shape 36"/>
        <xdr:cNvSpPr/>
      </xdr:nvSpPr>
      <xdr:spPr>
        <a:xfrm>
          <a:off x="588962" y="4798400"/>
          <a:ext cx="999134" cy="68595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336550</xdr:colOff>
      <xdr:row>29</xdr:row>
      <xdr:rowOff>121699</xdr:rowOff>
    </xdr:from>
    <xdr:to>
      <xdr:col>8</xdr:col>
      <xdr:colOff>199826</xdr:colOff>
      <xdr:row>33</xdr:row>
      <xdr:rowOff>150387</xdr:rowOff>
    </xdr:to>
    <xdr:sp macro="" textlink="">
      <xdr:nvSpPr>
        <xdr:cNvPr id="37" name="Shape 37"/>
        <xdr:cNvSpPr/>
      </xdr:nvSpPr>
      <xdr:spPr>
        <a:xfrm>
          <a:off x="1682750" y="4817524"/>
          <a:ext cx="3901877" cy="67638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283964</xdr:colOff>
      <xdr:row>29</xdr:row>
      <xdr:rowOff>131262</xdr:rowOff>
    </xdr:from>
    <xdr:to>
      <xdr:col>13</xdr:col>
      <xdr:colOff>126206</xdr:colOff>
      <xdr:row>33</xdr:row>
      <xdr:rowOff>159949</xdr:rowOff>
    </xdr:to>
    <xdr:sp macro="" textlink="">
      <xdr:nvSpPr>
        <xdr:cNvPr id="38" name="Shape 38"/>
        <xdr:cNvSpPr/>
      </xdr:nvSpPr>
      <xdr:spPr>
        <a:xfrm>
          <a:off x="5668764" y="4827087"/>
          <a:ext cx="3207743" cy="67638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222845</xdr:colOff>
      <xdr:row>34</xdr:row>
      <xdr:rowOff>42962</xdr:rowOff>
    </xdr:from>
    <xdr:to>
      <xdr:col>6</xdr:col>
      <xdr:colOff>187325</xdr:colOff>
      <xdr:row>36</xdr:row>
      <xdr:rowOff>97225</xdr:rowOff>
    </xdr:to>
    <xdr:sp macro="" textlink="">
      <xdr:nvSpPr>
        <xdr:cNvPr id="39" name="Shape 39"/>
        <xdr:cNvSpPr/>
      </xdr:nvSpPr>
      <xdr:spPr>
        <a:xfrm>
          <a:off x="2915245" y="5548412"/>
          <a:ext cx="1310680" cy="317789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200" b="1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 Tur"/>
              <a:ea typeface="Times New Roman Tur"/>
              <a:cs typeface="Times New Roman Tur"/>
              <a:sym typeface="Times New Roman Tur"/>
            </a:rPr>
            <a:t>İ L G İ L E R</a:t>
          </a:r>
        </a:p>
      </xdr:txBody>
    </xdr:sp>
    <xdr:clientData/>
  </xdr:twoCellAnchor>
  <xdr:twoCellAnchor>
    <xdr:from>
      <xdr:col>0</xdr:col>
      <xdr:colOff>243879</xdr:colOff>
      <xdr:row>34</xdr:row>
      <xdr:rowOff>13557</xdr:rowOff>
    </xdr:from>
    <xdr:to>
      <xdr:col>2</xdr:col>
      <xdr:colOff>639564</xdr:colOff>
      <xdr:row>36</xdr:row>
      <xdr:rowOff>78817</xdr:rowOff>
    </xdr:to>
    <xdr:sp macro="" textlink="">
      <xdr:nvSpPr>
        <xdr:cNvPr id="40" name="Shape 40"/>
        <xdr:cNvSpPr/>
      </xdr:nvSpPr>
      <xdr:spPr>
        <a:xfrm>
          <a:off x="243879" y="5519007"/>
          <a:ext cx="1741886" cy="32878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200" b="1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 Tur"/>
              <a:ea typeface="Times New Roman Tur"/>
              <a:cs typeface="Times New Roman Tur"/>
              <a:sym typeface="Times New Roman Tur"/>
            </a:rPr>
            <a:t>Y E T E N E K L E R</a:t>
          </a:r>
        </a:p>
      </xdr:txBody>
    </xdr:sp>
    <xdr:clientData/>
  </xdr:twoCellAnchor>
  <xdr:twoCellAnchor>
    <xdr:from>
      <xdr:col>9</xdr:col>
      <xdr:colOff>538360</xdr:colOff>
      <xdr:row>34</xdr:row>
      <xdr:rowOff>13557</xdr:rowOff>
    </xdr:from>
    <xdr:to>
      <xdr:col>11</xdr:col>
      <xdr:colOff>502840</xdr:colOff>
      <xdr:row>36</xdr:row>
      <xdr:rowOff>78817</xdr:rowOff>
    </xdr:to>
    <xdr:sp macro="" textlink="">
      <xdr:nvSpPr>
        <xdr:cNvPr id="41" name="Shape 41"/>
        <xdr:cNvSpPr/>
      </xdr:nvSpPr>
      <xdr:spPr>
        <a:xfrm>
          <a:off x="6596260" y="5519007"/>
          <a:ext cx="1310681" cy="32878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200" b="1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 Tur"/>
              <a:ea typeface="Times New Roman Tur"/>
              <a:cs typeface="Times New Roman Tur"/>
              <a:sym typeface="Times New Roman Tur"/>
            </a:rPr>
            <a:t>D E Ğ E R L E R</a:t>
          </a:r>
        </a:p>
      </xdr:txBody>
    </xdr:sp>
    <xdr:clientData/>
  </xdr:twoCellAnchor>
  <xdr:twoCellAnchor>
    <xdr:from>
      <xdr:col>11</xdr:col>
      <xdr:colOff>420687</xdr:colOff>
      <xdr:row>2</xdr:row>
      <xdr:rowOff>66937</xdr:rowOff>
    </xdr:from>
    <xdr:to>
      <xdr:col>12</xdr:col>
      <xdr:colOff>136723</xdr:colOff>
      <xdr:row>4</xdr:row>
      <xdr:rowOff>66937</xdr:rowOff>
    </xdr:to>
    <xdr:grpSp>
      <xdr:nvGrpSpPr>
        <xdr:cNvPr id="44" name="Group 44"/>
        <xdr:cNvGrpSpPr/>
      </xdr:nvGrpSpPr>
      <xdr:grpSpPr>
        <a:xfrm>
          <a:off x="7824787" y="390787"/>
          <a:ext cx="389137" cy="323851"/>
          <a:chOff x="0" y="0"/>
          <a:chExt cx="389135" cy="323849"/>
        </a:xfrm>
      </xdr:grpSpPr>
      <xdr:sp macro="" textlink="">
        <xdr:nvSpPr>
          <xdr:cNvPr id="42" name="Shape 42"/>
          <xdr:cNvSpPr/>
        </xdr:nvSpPr>
        <xdr:spPr>
          <a:xfrm>
            <a:off x="0" y="0"/>
            <a:ext cx="389136" cy="32385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43" name="image.pdf"/>
          <xdr:cNvPicPr>
            <a:picLocks noChangeAspect="1"/>
          </xdr:cNvPicPr>
        </xdr:nvPicPr>
        <xdr:blipFill>
          <a:blip xmlns:r="http://schemas.openxmlformats.org/officeDocument/2006/relationships" r:embed="rId3">
            <a:extLst/>
          </a:blip>
          <a:stretch>
            <a:fillRect/>
          </a:stretch>
        </xdr:blipFill>
        <xdr:spPr>
          <a:xfrm>
            <a:off x="0" y="0"/>
            <a:ext cx="389136" cy="32385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opLeftCell="A16" workbookViewId="0"/>
  </sheetViews>
  <sheetFormatPr defaultColWidth="8.85546875" defaultRowHeight="12.75" customHeight="1"/>
  <cols>
    <col min="1" max="1" width="1.85546875" style="1" customWidth="1"/>
    <col min="2" max="2" width="6.140625" style="1" customWidth="1"/>
    <col min="3" max="25" width="4" style="1" customWidth="1"/>
    <col min="26" max="26" width="6.140625" style="1" customWidth="1"/>
    <col min="27" max="256" width="8.85546875" style="1" customWidth="1"/>
  </cols>
  <sheetData>
    <row r="1" spans="1:26" ht="20.100000000000001" customHeight="1">
      <c r="A1" s="2"/>
      <c r="B1" s="148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26" ht="15" customHeight="1">
      <c r="A2" s="3"/>
      <c r="B2" s="157" t="s">
        <v>1</v>
      </c>
      <c r="C2" s="159" t="s">
        <v>2</v>
      </c>
      <c r="D2" s="160"/>
      <c r="E2" s="160"/>
      <c r="F2" s="155" t="s">
        <v>3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3" t="s">
        <v>4</v>
      </c>
      <c r="R2" s="154"/>
      <c r="S2" s="154"/>
      <c r="T2" s="154"/>
      <c r="U2" s="154"/>
      <c r="V2" s="154"/>
      <c r="W2" s="154"/>
      <c r="X2" s="154"/>
      <c r="Y2" s="154"/>
      <c r="Z2" s="151" t="s">
        <v>1</v>
      </c>
    </row>
    <row r="3" spans="1:26" ht="69" customHeight="1">
      <c r="A3" s="3"/>
      <c r="B3" s="158"/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152"/>
    </row>
    <row r="4" spans="1:26" ht="15" customHeight="1">
      <c r="A4" s="7"/>
      <c r="B4" s="8">
        <v>10</v>
      </c>
      <c r="C4" s="9"/>
      <c r="D4" s="9"/>
      <c r="E4" s="9"/>
      <c r="F4" s="9">
        <v>0.9</v>
      </c>
      <c r="G4" s="9"/>
      <c r="H4" s="9">
        <v>0.1</v>
      </c>
      <c r="I4" s="9">
        <v>0.4</v>
      </c>
      <c r="J4" s="9"/>
      <c r="K4" s="9">
        <v>0.2</v>
      </c>
      <c r="L4" s="9"/>
      <c r="M4" s="9">
        <v>0.3</v>
      </c>
      <c r="N4" s="9">
        <v>0.5</v>
      </c>
      <c r="O4" s="9">
        <v>1.1000000000000001</v>
      </c>
      <c r="P4" s="9"/>
      <c r="Q4" s="9"/>
      <c r="R4" s="9"/>
      <c r="S4" s="9"/>
      <c r="T4" s="9">
        <v>0.3</v>
      </c>
      <c r="U4" s="9"/>
      <c r="V4" s="9">
        <v>0.1</v>
      </c>
      <c r="W4" s="9"/>
      <c r="X4" s="9"/>
      <c r="Y4" s="9">
        <v>0.3</v>
      </c>
      <c r="Z4" s="8">
        <v>10</v>
      </c>
    </row>
    <row r="5" spans="1:26" ht="15" customHeight="1">
      <c r="A5" s="7"/>
      <c r="B5" s="8">
        <v>11</v>
      </c>
      <c r="C5" s="9"/>
      <c r="D5" s="9">
        <v>0.2</v>
      </c>
      <c r="E5" s="9">
        <v>0.1</v>
      </c>
      <c r="F5" s="9">
        <v>2.2999999999999998</v>
      </c>
      <c r="G5" s="9">
        <v>0.1</v>
      </c>
      <c r="H5" s="9">
        <v>0.3</v>
      </c>
      <c r="I5" s="9">
        <v>1.1000000000000001</v>
      </c>
      <c r="J5" s="9"/>
      <c r="K5" s="9">
        <v>0.5</v>
      </c>
      <c r="L5" s="9"/>
      <c r="M5" s="9">
        <v>0.9</v>
      </c>
      <c r="N5" s="9">
        <v>1.5</v>
      </c>
      <c r="O5" s="9">
        <v>2.6</v>
      </c>
      <c r="P5" s="9">
        <v>0.1</v>
      </c>
      <c r="Q5" s="9">
        <v>0.9</v>
      </c>
      <c r="R5" s="9"/>
      <c r="S5" s="9">
        <v>0.9</v>
      </c>
      <c r="T5" s="9">
        <v>0.4</v>
      </c>
      <c r="U5" s="9">
        <v>0.6</v>
      </c>
      <c r="V5" s="9">
        <v>0.2</v>
      </c>
      <c r="W5" s="9">
        <v>0.2</v>
      </c>
      <c r="X5" s="9"/>
      <c r="Y5" s="9">
        <v>0.6</v>
      </c>
      <c r="Z5" s="8">
        <v>11</v>
      </c>
    </row>
    <row r="6" spans="1:26" ht="15" customHeight="1">
      <c r="A6" s="7"/>
      <c r="B6" s="8">
        <v>12</v>
      </c>
      <c r="C6" s="9"/>
      <c r="D6" s="9">
        <v>0.4</v>
      </c>
      <c r="E6" s="9">
        <v>0.2</v>
      </c>
      <c r="F6" s="9">
        <v>4.2</v>
      </c>
      <c r="G6" s="9">
        <v>0.3</v>
      </c>
      <c r="H6" s="9">
        <v>0.5</v>
      </c>
      <c r="I6" s="9">
        <v>1.8</v>
      </c>
      <c r="J6" s="9"/>
      <c r="K6" s="9">
        <v>1.3</v>
      </c>
      <c r="L6" s="9">
        <v>0.1</v>
      </c>
      <c r="M6" s="9">
        <v>2</v>
      </c>
      <c r="N6" s="9">
        <v>3.1</v>
      </c>
      <c r="O6" s="9">
        <v>4.4000000000000004</v>
      </c>
      <c r="P6" s="9">
        <v>0.3</v>
      </c>
      <c r="Q6" s="9">
        <v>0.9</v>
      </c>
      <c r="R6" s="9"/>
      <c r="S6" s="9">
        <v>1.1000000000000001</v>
      </c>
      <c r="T6" s="9">
        <v>0.5</v>
      </c>
      <c r="U6" s="9">
        <v>0.7</v>
      </c>
      <c r="V6" s="9">
        <v>0.4</v>
      </c>
      <c r="W6" s="9">
        <v>0.3</v>
      </c>
      <c r="X6" s="9">
        <v>0.4</v>
      </c>
      <c r="Y6" s="9">
        <v>1.2</v>
      </c>
      <c r="Z6" s="8">
        <v>12</v>
      </c>
    </row>
    <row r="7" spans="1:26" ht="15" customHeight="1">
      <c r="A7" s="7"/>
      <c r="B7" s="8">
        <v>13</v>
      </c>
      <c r="C7" s="9"/>
      <c r="D7" s="9">
        <v>0.6</v>
      </c>
      <c r="E7" s="9">
        <v>0.2</v>
      </c>
      <c r="F7" s="9">
        <v>6.9</v>
      </c>
      <c r="G7" s="9">
        <v>0.6</v>
      </c>
      <c r="H7" s="9">
        <v>0.9</v>
      </c>
      <c r="I7" s="9">
        <v>4.2</v>
      </c>
      <c r="J7" s="9">
        <v>0.1</v>
      </c>
      <c r="K7" s="9">
        <v>2.8</v>
      </c>
      <c r="L7" s="9">
        <v>0.3</v>
      </c>
      <c r="M7" s="9">
        <v>4.0999999999999996</v>
      </c>
      <c r="N7" s="9">
        <v>5.2</v>
      </c>
      <c r="O7" s="9">
        <v>7.8</v>
      </c>
      <c r="P7" s="9">
        <v>0.4</v>
      </c>
      <c r="Q7" s="9">
        <v>1.1000000000000001</v>
      </c>
      <c r="R7" s="9">
        <v>0.6</v>
      </c>
      <c r="S7" s="9">
        <v>1.3</v>
      </c>
      <c r="T7" s="9">
        <v>0.7</v>
      </c>
      <c r="U7" s="9">
        <v>0.7</v>
      </c>
      <c r="V7" s="9">
        <v>0.7</v>
      </c>
      <c r="W7" s="9">
        <v>0.4</v>
      </c>
      <c r="X7" s="9">
        <v>0.5</v>
      </c>
      <c r="Y7" s="9">
        <v>1.9</v>
      </c>
      <c r="Z7" s="8">
        <v>13</v>
      </c>
    </row>
    <row r="8" spans="1:26" ht="15" customHeight="1">
      <c r="A8" s="7"/>
      <c r="B8" s="8">
        <v>14</v>
      </c>
      <c r="C8" s="9">
        <v>0.1</v>
      </c>
      <c r="D8" s="9">
        <v>1.5</v>
      </c>
      <c r="E8" s="9">
        <v>0.5</v>
      </c>
      <c r="F8" s="9">
        <v>11</v>
      </c>
      <c r="G8" s="9">
        <v>0.9</v>
      </c>
      <c r="H8" s="9">
        <v>1.7</v>
      </c>
      <c r="I8" s="9">
        <v>6.4</v>
      </c>
      <c r="J8" s="9">
        <v>0.2</v>
      </c>
      <c r="K8" s="9">
        <v>5.2</v>
      </c>
      <c r="L8" s="9">
        <v>0.5</v>
      </c>
      <c r="M8" s="9">
        <v>7</v>
      </c>
      <c r="N8" s="9">
        <v>7.8</v>
      </c>
      <c r="O8" s="9">
        <v>11.1</v>
      </c>
      <c r="P8" s="9">
        <v>0.6</v>
      </c>
      <c r="Q8" s="9">
        <v>1.1000000000000001</v>
      </c>
      <c r="R8" s="9">
        <v>0.8</v>
      </c>
      <c r="S8" s="9">
        <v>1.3</v>
      </c>
      <c r="T8" s="9">
        <v>0.8</v>
      </c>
      <c r="U8" s="9">
        <v>0.9</v>
      </c>
      <c r="V8" s="9">
        <v>1.4</v>
      </c>
      <c r="W8" s="9">
        <v>0.5</v>
      </c>
      <c r="X8" s="9">
        <v>1.1000000000000001</v>
      </c>
      <c r="Y8" s="9">
        <v>3.5</v>
      </c>
      <c r="Z8" s="8">
        <v>14</v>
      </c>
    </row>
    <row r="9" spans="1:26" ht="15" customHeight="1">
      <c r="A9" s="7"/>
      <c r="B9" s="8">
        <v>15</v>
      </c>
      <c r="C9" s="9">
        <v>0.2</v>
      </c>
      <c r="D9" s="9">
        <v>2.7</v>
      </c>
      <c r="E9" s="9">
        <v>0.8</v>
      </c>
      <c r="F9" s="9">
        <v>15.2</v>
      </c>
      <c r="G9" s="9">
        <v>1.7</v>
      </c>
      <c r="H9" s="9">
        <v>2.8</v>
      </c>
      <c r="I9" s="9">
        <v>10.3</v>
      </c>
      <c r="J9" s="9">
        <v>0.7</v>
      </c>
      <c r="K9" s="9">
        <v>8.6</v>
      </c>
      <c r="L9" s="9">
        <v>1</v>
      </c>
      <c r="M9" s="9">
        <v>11.7</v>
      </c>
      <c r="N9" s="9">
        <v>11.1</v>
      </c>
      <c r="O9" s="9">
        <v>15.8</v>
      </c>
      <c r="P9" s="9">
        <v>1.4</v>
      </c>
      <c r="Q9" s="9">
        <v>1.2</v>
      </c>
      <c r="R9" s="9">
        <v>0.9</v>
      </c>
      <c r="S9" s="9">
        <v>1.5</v>
      </c>
      <c r="T9" s="9">
        <v>1.1000000000000001</v>
      </c>
      <c r="U9" s="9">
        <v>1.1000000000000001</v>
      </c>
      <c r="V9" s="9">
        <v>2.2000000000000002</v>
      </c>
      <c r="W9" s="9">
        <v>0.7</v>
      </c>
      <c r="X9" s="9">
        <v>2.5</v>
      </c>
      <c r="Y9" s="9">
        <v>5.4</v>
      </c>
      <c r="Z9" s="8">
        <v>15</v>
      </c>
    </row>
    <row r="10" spans="1:26" ht="15" customHeight="1">
      <c r="A10" s="7"/>
      <c r="B10" s="8">
        <v>16</v>
      </c>
      <c r="C10" s="9">
        <v>0.2</v>
      </c>
      <c r="D10" s="9">
        <v>4</v>
      </c>
      <c r="E10" s="9">
        <v>2.1</v>
      </c>
      <c r="F10" s="9">
        <v>20.8</v>
      </c>
      <c r="G10" s="9">
        <v>2.7</v>
      </c>
      <c r="H10" s="9">
        <v>4.5999999999999996</v>
      </c>
      <c r="I10" s="9">
        <v>14.9</v>
      </c>
      <c r="J10" s="9">
        <v>1.7</v>
      </c>
      <c r="K10" s="9">
        <v>13.7</v>
      </c>
      <c r="L10" s="9">
        <v>1.8</v>
      </c>
      <c r="M10" s="9">
        <v>12.8</v>
      </c>
      <c r="N10" s="9">
        <v>15.6</v>
      </c>
      <c r="O10" s="9">
        <v>20.9</v>
      </c>
      <c r="P10" s="9">
        <v>1.9</v>
      </c>
      <c r="Q10" s="9">
        <v>1.4</v>
      </c>
      <c r="R10" s="9">
        <v>1.1000000000000001</v>
      </c>
      <c r="S10" s="9">
        <v>1.9</v>
      </c>
      <c r="T10" s="9">
        <v>1.3</v>
      </c>
      <c r="U10" s="9">
        <v>1.2</v>
      </c>
      <c r="V10" s="9">
        <v>3.2</v>
      </c>
      <c r="W10" s="9">
        <v>1.2</v>
      </c>
      <c r="X10" s="9">
        <v>5.4</v>
      </c>
      <c r="Y10" s="9">
        <v>8.4</v>
      </c>
      <c r="Z10" s="8">
        <v>16</v>
      </c>
    </row>
    <row r="11" spans="1:26" ht="15" customHeight="1">
      <c r="A11" s="7"/>
      <c r="B11" s="8">
        <v>17</v>
      </c>
      <c r="C11" s="9">
        <v>0.4</v>
      </c>
      <c r="D11" s="9">
        <v>5.7</v>
      </c>
      <c r="E11" s="9">
        <v>3.6</v>
      </c>
      <c r="F11" s="9">
        <v>27.1</v>
      </c>
      <c r="G11" s="9">
        <v>4.3</v>
      </c>
      <c r="H11" s="9">
        <v>7</v>
      </c>
      <c r="I11" s="9">
        <v>20.2</v>
      </c>
      <c r="J11" s="9">
        <v>2.8</v>
      </c>
      <c r="K11" s="9">
        <v>18.5</v>
      </c>
      <c r="L11" s="9">
        <v>2.8</v>
      </c>
      <c r="M11" s="9">
        <v>20</v>
      </c>
      <c r="N11" s="9">
        <v>20.7</v>
      </c>
      <c r="O11" s="9">
        <v>27.4</v>
      </c>
      <c r="P11" s="9">
        <v>2.7</v>
      </c>
      <c r="Q11" s="9">
        <v>1.6</v>
      </c>
      <c r="R11" s="9">
        <v>1.5</v>
      </c>
      <c r="S11" s="9">
        <v>2.7</v>
      </c>
      <c r="T11" s="9">
        <v>2.2000000000000002</v>
      </c>
      <c r="U11" s="9">
        <v>1.6</v>
      </c>
      <c r="V11" s="9">
        <v>4.5999999999999996</v>
      </c>
      <c r="W11" s="9">
        <v>1.6</v>
      </c>
      <c r="X11" s="9">
        <v>10.6</v>
      </c>
      <c r="Y11" s="9">
        <v>11.4</v>
      </c>
      <c r="Z11" s="8">
        <v>17</v>
      </c>
    </row>
    <row r="12" spans="1:26" ht="15" customHeight="1">
      <c r="A12" s="7"/>
      <c r="B12" s="8">
        <v>18</v>
      </c>
      <c r="C12" s="9">
        <v>0.6</v>
      </c>
      <c r="D12" s="9">
        <v>8.3000000000000007</v>
      </c>
      <c r="E12" s="9">
        <v>6.6</v>
      </c>
      <c r="F12" s="9">
        <v>33.200000000000003</v>
      </c>
      <c r="G12" s="9">
        <v>6</v>
      </c>
      <c r="H12" s="9">
        <v>10.3</v>
      </c>
      <c r="I12" s="9">
        <v>25.2</v>
      </c>
      <c r="J12" s="9">
        <v>4.5</v>
      </c>
      <c r="K12" s="9">
        <v>25</v>
      </c>
      <c r="L12" s="9">
        <v>4.4000000000000004</v>
      </c>
      <c r="M12" s="9">
        <v>25.6</v>
      </c>
      <c r="N12" s="9">
        <v>26.4</v>
      </c>
      <c r="O12" s="9">
        <v>34.299999999999997</v>
      </c>
      <c r="P12" s="9">
        <v>3.6</v>
      </c>
      <c r="Q12" s="9">
        <v>2.1</v>
      </c>
      <c r="R12" s="9">
        <v>2.2000000000000002</v>
      </c>
      <c r="S12" s="9">
        <v>3.7</v>
      </c>
      <c r="T12" s="9">
        <v>3.6</v>
      </c>
      <c r="U12" s="9">
        <v>2.5</v>
      </c>
      <c r="V12" s="9">
        <v>7</v>
      </c>
      <c r="W12" s="9">
        <v>2.9</v>
      </c>
      <c r="X12" s="9">
        <v>17.3</v>
      </c>
      <c r="Y12" s="9">
        <v>14.9</v>
      </c>
      <c r="Z12" s="8">
        <v>18</v>
      </c>
    </row>
    <row r="13" spans="1:26" ht="15" customHeight="1">
      <c r="A13" s="7"/>
      <c r="B13" s="8">
        <v>19</v>
      </c>
      <c r="C13" s="9">
        <v>1.3</v>
      </c>
      <c r="D13" s="9">
        <v>11.6</v>
      </c>
      <c r="E13" s="9">
        <v>9.6999999999999993</v>
      </c>
      <c r="F13" s="9">
        <v>39.700000000000003</v>
      </c>
      <c r="G13" s="9">
        <v>7.6</v>
      </c>
      <c r="H13" s="9">
        <v>14.2</v>
      </c>
      <c r="I13" s="9">
        <v>30.4</v>
      </c>
      <c r="J13" s="9">
        <v>8</v>
      </c>
      <c r="K13" s="9">
        <v>30.7</v>
      </c>
      <c r="L13" s="9">
        <v>6.7</v>
      </c>
      <c r="M13" s="9">
        <v>32.4</v>
      </c>
      <c r="N13" s="9">
        <v>31.5</v>
      </c>
      <c r="O13" s="9">
        <v>41.6</v>
      </c>
      <c r="P13" s="9">
        <v>5.2</v>
      </c>
      <c r="Q13" s="9">
        <v>2.8</v>
      </c>
      <c r="R13" s="9">
        <v>3.8</v>
      </c>
      <c r="S13" s="9">
        <v>4.9000000000000004</v>
      </c>
      <c r="T13" s="9">
        <v>5.4</v>
      </c>
      <c r="U13" s="9">
        <v>3.7</v>
      </c>
      <c r="V13" s="9">
        <v>11</v>
      </c>
      <c r="W13" s="9">
        <v>4</v>
      </c>
      <c r="X13" s="9">
        <v>24.4</v>
      </c>
      <c r="Y13" s="9">
        <v>19.5</v>
      </c>
      <c r="Z13" s="8">
        <v>19</v>
      </c>
    </row>
    <row r="14" spans="1:26" ht="15" customHeight="1">
      <c r="A14" s="7"/>
      <c r="B14" s="8">
        <v>20</v>
      </c>
      <c r="C14" s="9">
        <v>2.2999999999999998</v>
      </c>
      <c r="D14" s="9">
        <v>15.2</v>
      </c>
      <c r="E14" s="9">
        <v>14.6</v>
      </c>
      <c r="F14" s="9">
        <v>46.6</v>
      </c>
      <c r="G14" s="9">
        <v>9.6</v>
      </c>
      <c r="H14" s="9">
        <v>18.8</v>
      </c>
      <c r="I14" s="9">
        <v>35.6</v>
      </c>
      <c r="J14" s="9">
        <v>12.4</v>
      </c>
      <c r="K14" s="9">
        <v>32.4</v>
      </c>
      <c r="L14" s="9">
        <v>9.6999999999999993</v>
      </c>
      <c r="M14" s="9">
        <v>39.6</v>
      </c>
      <c r="N14" s="9">
        <v>38.1</v>
      </c>
      <c r="O14" s="9">
        <v>48.7</v>
      </c>
      <c r="P14" s="9">
        <v>7</v>
      </c>
      <c r="Q14" s="9">
        <v>3.5</v>
      </c>
      <c r="R14" s="9">
        <v>6.1</v>
      </c>
      <c r="S14" s="9">
        <v>7</v>
      </c>
      <c r="T14" s="9">
        <v>8.1</v>
      </c>
      <c r="U14" s="9">
        <v>5.3</v>
      </c>
      <c r="V14" s="9">
        <v>14.8</v>
      </c>
      <c r="W14" s="9">
        <v>6.8</v>
      </c>
      <c r="X14" s="9">
        <v>32.9</v>
      </c>
      <c r="Y14" s="9">
        <v>24.7</v>
      </c>
      <c r="Z14" s="8">
        <v>20</v>
      </c>
    </row>
    <row r="15" spans="1:26" ht="15" customHeight="1">
      <c r="A15" s="7"/>
      <c r="B15" s="8">
        <v>21</v>
      </c>
      <c r="C15" s="9">
        <v>3.9</v>
      </c>
      <c r="D15" s="9">
        <v>21.4</v>
      </c>
      <c r="E15" s="9">
        <v>20.9</v>
      </c>
      <c r="F15" s="9">
        <v>54</v>
      </c>
      <c r="G15" s="9">
        <v>12.9</v>
      </c>
      <c r="H15" s="9">
        <v>23.7</v>
      </c>
      <c r="I15" s="9">
        <v>40.299999999999997</v>
      </c>
      <c r="J15" s="9">
        <v>17.600000000000001</v>
      </c>
      <c r="K15" s="9">
        <v>44.8</v>
      </c>
      <c r="L15" s="9">
        <v>13.5</v>
      </c>
      <c r="M15" s="9">
        <v>47.1</v>
      </c>
      <c r="N15" s="9">
        <v>45.4</v>
      </c>
      <c r="O15" s="9">
        <v>55.3</v>
      </c>
      <c r="P15" s="9">
        <v>9.1999999999999993</v>
      </c>
      <c r="Q15" s="9">
        <v>4.5</v>
      </c>
      <c r="R15" s="9">
        <v>10.199999999999999</v>
      </c>
      <c r="S15" s="9">
        <v>9.9</v>
      </c>
      <c r="T15" s="9">
        <v>11.4</v>
      </c>
      <c r="U15" s="9">
        <v>9</v>
      </c>
      <c r="V15" s="9">
        <v>20.5</v>
      </c>
      <c r="W15" s="9">
        <v>9.8000000000000007</v>
      </c>
      <c r="X15" s="9">
        <v>41.4</v>
      </c>
      <c r="Y15" s="9">
        <v>29.8</v>
      </c>
      <c r="Z15" s="8">
        <v>21</v>
      </c>
    </row>
    <row r="16" spans="1:26" ht="15" customHeight="1">
      <c r="A16" s="7"/>
      <c r="B16" s="8">
        <v>22</v>
      </c>
      <c r="C16" s="9">
        <v>5.9</v>
      </c>
      <c r="D16" s="9">
        <v>27</v>
      </c>
      <c r="E16" s="9">
        <v>27.9</v>
      </c>
      <c r="F16" s="9">
        <v>59.8</v>
      </c>
      <c r="G16" s="9">
        <v>17.600000000000001</v>
      </c>
      <c r="H16" s="9">
        <v>29.9</v>
      </c>
      <c r="I16" s="9">
        <v>47.5</v>
      </c>
      <c r="J16" s="9">
        <v>22.8</v>
      </c>
      <c r="K16" s="9">
        <v>52.2</v>
      </c>
      <c r="L16" s="9">
        <v>18.2</v>
      </c>
      <c r="M16" s="9">
        <v>54.3</v>
      </c>
      <c r="N16" s="9">
        <v>51.8</v>
      </c>
      <c r="O16" s="9">
        <v>60.8</v>
      </c>
      <c r="P16" s="9">
        <v>11.7</v>
      </c>
      <c r="Q16" s="9">
        <v>6.2</v>
      </c>
      <c r="R16" s="9">
        <v>15.2</v>
      </c>
      <c r="S16" s="9">
        <v>13.1</v>
      </c>
      <c r="T16" s="9">
        <v>17.100000000000001</v>
      </c>
      <c r="U16" s="9">
        <v>14.6</v>
      </c>
      <c r="V16" s="9">
        <v>26.8</v>
      </c>
      <c r="W16" s="9">
        <v>12.9</v>
      </c>
      <c r="X16" s="9">
        <v>48.9</v>
      </c>
      <c r="Y16" s="9">
        <v>35.4</v>
      </c>
      <c r="Z16" s="8">
        <v>22</v>
      </c>
    </row>
    <row r="17" spans="1:26" ht="15" customHeight="1">
      <c r="A17" s="7"/>
      <c r="B17" s="8">
        <v>23</v>
      </c>
      <c r="C17" s="9">
        <v>8.9</v>
      </c>
      <c r="D17" s="9">
        <v>34.9</v>
      </c>
      <c r="E17" s="9">
        <v>35.200000000000003</v>
      </c>
      <c r="F17" s="9">
        <v>65.5</v>
      </c>
      <c r="G17" s="9">
        <v>22.5</v>
      </c>
      <c r="H17" s="9">
        <v>36.299999999999997</v>
      </c>
      <c r="I17" s="9">
        <v>52.6</v>
      </c>
      <c r="J17" s="9">
        <v>28.8</v>
      </c>
      <c r="K17" s="9">
        <v>59.9</v>
      </c>
      <c r="L17" s="9">
        <v>23.1</v>
      </c>
      <c r="M17" s="9">
        <v>61.4</v>
      </c>
      <c r="N17" s="9">
        <v>57.8</v>
      </c>
      <c r="O17" s="9">
        <v>66.900000000000006</v>
      </c>
      <c r="P17" s="9">
        <v>15.2</v>
      </c>
      <c r="Q17" s="9">
        <v>8.6999999999999993</v>
      </c>
      <c r="R17" s="9">
        <v>22.4</v>
      </c>
      <c r="S17" s="9">
        <v>17.2</v>
      </c>
      <c r="T17" s="9">
        <v>24.1</v>
      </c>
      <c r="U17" s="9">
        <v>20</v>
      </c>
      <c r="V17" s="9">
        <v>34.9</v>
      </c>
      <c r="W17" s="9">
        <v>17.5</v>
      </c>
      <c r="X17" s="9">
        <v>56.7</v>
      </c>
      <c r="Y17" s="9">
        <v>42.6</v>
      </c>
      <c r="Z17" s="8">
        <v>23</v>
      </c>
    </row>
    <row r="18" spans="1:26" ht="15" customHeight="1">
      <c r="A18" s="7"/>
      <c r="B18" s="8">
        <v>24</v>
      </c>
      <c r="C18" s="9">
        <v>12.1</v>
      </c>
      <c r="D18" s="9">
        <v>42.9</v>
      </c>
      <c r="E18" s="9">
        <v>43.3</v>
      </c>
      <c r="F18" s="9">
        <v>71.599999999999994</v>
      </c>
      <c r="G18" s="9">
        <v>28</v>
      </c>
      <c r="H18" s="9">
        <v>43.7</v>
      </c>
      <c r="I18" s="9">
        <v>58.6</v>
      </c>
      <c r="J18" s="9">
        <v>35.6</v>
      </c>
      <c r="K18" s="9">
        <v>66.599999999999994</v>
      </c>
      <c r="L18" s="9">
        <v>30.2</v>
      </c>
      <c r="M18" s="9">
        <v>67.900000000000006</v>
      </c>
      <c r="N18" s="9">
        <v>63.9</v>
      </c>
      <c r="O18" s="9">
        <v>72</v>
      </c>
      <c r="P18" s="9">
        <v>18.5</v>
      </c>
      <c r="Q18" s="9">
        <v>11.5</v>
      </c>
      <c r="R18" s="9">
        <v>30.8</v>
      </c>
      <c r="S18" s="9">
        <v>24</v>
      </c>
      <c r="T18" s="9">
        <v>31.3</v>
      </c>
      <c r="U18" s="9">
        <v>26.1</v>
      </c>
      <c r="V18" s="9">
        <v>43.5</v>
      </c>
      <c r="W18" s="9">
        <v>23.1</v>
      </c>
      <c r="X18" s="9">
        <v>64</v>
      </c>
      <c r="Y18" s="9">
        <v>50</v>
      </c>
      <c r="Z18" s="8">
        <v>24</v>
      </c>
    </row>
    <row r="19" spans="1:26" ht="15" customHeight="1">
      <c r="A19" s="7"/>
      <c r="B19" s="8">
        <v>25</v>
      </c>
      <c r="C19" s="9">
        <v>17.7</v>
      </c>
      <c r="D19" s="9">
        <v>50</v>
      </c>
      <c r="E19" s="9">
        <v>50.8</v>
      </c>
      <c r="F19" s="9">
        <v>77.7</v>
      </c>
      <c r="G19" s="9">
        <v>33.299999999999997</v>
      </c>
      <c r="H19" s="9">
        <v>50</v>
      </c>
      <c r="I19" s="9">
        <v>64.900000000000006</v>
      </c>
      <c r="J19" s="9">
        <v>42.4</v>
      </c>
      <c r="K19" s="9">
        <v>73.900000000000006</v>
      </c>
      <c r="L19" s="9">
        <v>37.4</v>
      </c>
      <c r="M19" s="9">
        <v>73.2</v>
      </c>
      <c r="N19" s="9">
        <v>69.8</v>
      </c>
      <c r="O19" s="9">
        <v>75.900000000000006</v>
      </c>
      <c r="P19" s="9">
        <v>22.3</v>
      </c>
      <c r="Q19" s="9">
        <v>16.100000000000001</v>
      </c>
      <c r="R19" s="9">
        <v>40.4</v>
      </c>
      <c r="S19" s="9">
        <v>30.7</v>
      </c>
      <c r="T19" s="9">
        <v>40.4</v>
      </c>
      <c r="U19" s="9">
        <v>34.299999999999997</v>
      </c>
      <c r="V19" s="9">
        <v>53.4</v>
      </c>
      <c r="W19" s="9">
        <v>30.1</v>
      </c>
      <c r="X19" s="9">
        <v>70.7</v>
      </c>
      <c r="Y19" s="9">
        <v>57</v>
      </c>
      <c r="Z19" s="8">
        <v>25</v>
      </c>
    </row>
    <row r="20" spans="1:26" ht="15" customHeight="1">
      <c r="A20" s="7"/>
      <c r="B20" s="8">
        <v>26</v>
      </c>
      <c r="C20" s="9">
        <v>24.8</v>
      </c>
      <c r="D20" s="9">
        <v>56</v>
      </c>
      <c r="E20" s="9">
        <v>59</v>
      </c>
      <c r="F20" s="9">
        <v>82.8</v>
      </c>
      <c r="G20" s="9">
        <v>39.799999999999997</v>
      </c>
      <c r="H20" s="9">
        <v>56.2</v>
      </c>
      <c r="I20" s="9">
        <v>70.5</v>
      </c>
      <c r="J20" s="9">
        <v>50.3</v>
      </c>
      <c r="K20" s="9">
        <v>79.2</v>
      </c>
      <c r="L20" s="9">
        <v>44.4</v>
      </c>
      <c r="M20" s="9">
        <v>77.099999999999994</v>
      </c>
      <c r="N20" s="9">
        <v>74.5</v>
      </c>
      <c r="O20" s="9">
        <v>79.5</v>
      </c>
      <c r="P20" s="9">
        <v>26</v>
      </c>
      <c r="Q20" s="9">
        <v>20.3</v>
      </c>
      <c r="R20" s="9">
        <v>52</v>
      </c>
      <c r="S20" s="9">
        <v>37.700000000000003</v>
      </c>
      <c r="T20" s="9">
        <v>50.4</v>
      </c>
      <c r="U20" s="9">
        <v>43.5</v>
      </c>
      <c r="V20" s="9">
        <v>62.1</v>
      </c>
      <c r="W20" s="9">
        <v>37.5</v>
      </c>
      <c r="X20" s="9">
        <v>76.2</v>
      </c>
      <c r="Y20" s="9">
        <v>63.5</v>
      </c>
      <c r="Z20" s="8">
        <v>26</v>
      </c>
    </row>
    <row r="21" spans="1:26" ht="15" customHeight="1">
      <c r="A21" s="7"/>
      <c r="B21" s="8">
        <v>27</v>
      </c>
      <c r="C21" s="9">
        <v>31.5</v>
      </c>
      <c r="D21" s="9">
        <v>63.9</v>
      </c>
      <c r="E21" s="9">
        <v>66.2</v>
      </c>
      <c r="F21" s="9">
        <v>87</v>
      </c>
      <c r="G21" s="9">
        <v>47.4</v>
      </c>
      <c r="H21" s="9">
        <v>61.6</v>
      </c>
      <c r="I21" s="9">
        <v>74.900000000000006</v>
      </c>
      <c r="J21" s="9">
        <v>57.4</v>
      </c>
      <c r="K21" s="9">
        <v>83.1</v>
      </c>
      <c r="L21" s="9">
        <v>52.9</v>
      </c>
      <c r="M21" s="9">
        <v>81.3</v>
      </c>
      <c r="N21" s="9">
        <v>79.8</v>
      </c>
      <c r="O21" s="9">
        <v>83.4</v>
      </c>
      <c r="P21" s="9">
        <v>30.2</v>
      </c>
      <c r="Q21" s="9">
        <v>26</v>
      </c>
      <c r="R21" s="9">
        <v>61.9</v>
      </c>
      <c r="S21" s="9">
        <v>45.4</v>
      </c>
      <c r="T21" s="9">
        <v>58.9</v>
      </c>
      <c r="U21" s="9">
        <v>51.7</v>
      </c>
      <c r="V21" s="9">
        <v>69.900000000000006</v>
      </c>
      <c r="W21" s="9">
        <v>46</v>
      </c>
      <c r="X21" s="9">
        <v>82.3</v>
      </c>
      <c r="Y21" s="9">
        <v>69.900000000000006</v>
      </c>
      <c r="Z21" s="8">
        <v>27</v>
      </c>
    </row>
    <row r="22" spans="1:26" ht="15" customHeight="1">
      <c r="A22" s="7"/>
      <c r="B22" s="8">
        <v>28</v>
      </c>
      <c r="C22" s="9">
        <v>39.200000000000003</v>
      </c>
      <c r="D22" s="9">
        <v>71.400000000000006</v>
      </c>
      <c r="E22" s="9">
        <v>72.599999999999994</v>
      </c>
      <c r="F22" s="9">
        <v>90.1</v>
      </c>
      <c r="G22" s="9">
        <v>53.6</v>
      </c>
      <c r="H22" s="9">
        <v>69</v>
      </c>
      <c r="I22" s="9">
        <v>78.7</v>
      </c>
      <c r="J22" s="9">
        <v>64.5</v>
      </c>
      <c r="K22" s="9">
        <v>86.8</v>
      </c>
      <c r="L22" s="9">
        <v>59.8</v>
      </c>
      <c r="M22" s="9">
        <v>85</v>
      </c>
      <c r="N22" s="9">
        <v>83.6</v>
      </c>
      <c r="O22" s="9">
        <v>86.4</v>
      </c>
      <c r="P22" s="9">
        <v>34.200000000000003</v>
      </c>
      <c r="Q22" s="9">
        <v>33.299999999999997</v>
      </c>
      <c r="R22" s="9">
        <v>71.3</v>
      </c>
      <c r="S22" s="9">
        <v>53.2</v>
      </c>
      <c r="T22" s="9">
        <v>68.5</v>
      </c>
      <c r="U22" s="9">
        <v>59.9</v>
      </c>
      <c r="V22" s="9">
        <v>77.3</v>
      </c>
      <c r="W22" s="9">
        <v>53.8</v>
      </c>
      <c r="X22" s="9">
        <v>86.9</v>
      </c>
      <c r="Y22" s="9">
        <v>75</v>
      </c>
      <c r="Z22" s="8">
        <v>28</v>
      </c>
    </row>
    <row r="23" spans="1:26" ht="15" customHeight="1">
      <c r="A23" s="7"/>
      <c r="B23" s="8">
        <v>29</v>
      </c>
      <c r="C23" s="9">
        <v>47.8</v>
      </c>
      <c r="D23" s="9">
        <v>77</v>
      </c>
      <c r="E23" s="9">
        <v>78.7</v>
      </c>
      <c r="F23" s="9">
        <v>92.7</v>
      </c>
      <c r="G23" s="9">
        <v>59.4</v>
      </c>
      <c r="H23" s="9">
        <v>74.099999999999994</v>
      </c>
      <c r="I23" s="9">
        <v>82.6</v>
      </c>
      <c r="J23" s="9">
        <v>71.2</v>
      </c>
      <c r="K23" s="9">
        <v>89.8</v>
      </c>
      <c r="L23" s="9">
        <v>67.8</v>
      </c>
      <c r="M23" s="9">
        <v>87.7</v>
      </c>
      <c r="N23" s="9">
        <v>86.6</v>
      </c>
      <c r="O23" s="9">
        <v>89.3</v>
      </c>
      <c r="P23" s="9">
        <v>39.9</v>
      </c>
      <c r="Q23" s="9">
        <v>41.6</v>
      </c>
      <c r="R23" s="9">
        <v>79.099999999999994</v>
      </c>
      <c r="S23" s="9">
        <v>60.7</v>
      </c>
      <c r="T23" s="9">
        <v>76.400000000000006</v>
      </c>
      <c r="U23" s="9">
        <v>68.599999999999994</v>
      </c>
      <c r="V23" s="9">
        <v>84.3</v>
      </c>
      <c r="W23" s="9">
        <v>61.5</v>
      </c>
      <c r="X23" s="9">
        <v>90.7</v>
      </c>
      <c r="Y23" s="9">
        <v>80.599999999999994</v>
      </c>
      <c r="Z23" s="8">
        <v>29</v>
      </c>
    </row>
    <row r="24" spans="1:26" ht="15" customHeight="1">
      <c r="A24" s="7"/>
      <c r="B24" s="8">
        <v>30</v>
      </c>
      <c r="C24" s="9">
        <v>56.4</v>
      </c>
      <c r="D24" s="9">
        <v>81.3</v>
      </c>
      <c r="E24" s="9">
        <v>84</v>
      </c>
      <c r="F24" s="9">
        <v>95.2</v>
      </c>
      <c r="G24" s="9">
        <v>66.099999999999994</v>
      </c>
      <c r="H24" s="9">
        <v>78.2</v>
      </c>
      <c r="I24" s="9">
        <v>85.8</v>
      </c>
      <c r="J24" s="9">
        <v>78</v>
      </c>
      <c r="K24" s="9">
        <v>92.2</v>
      </c>
      <c r="L24" s="9">
        <v>74.2</v>
      </c>
      <c r="M24" s="9">
        <v>90.9</v>
      </c>
      <c r="N24" s="9">
        <v>89.4</v>
      </c>
      <c r="O24" s="9">
        <v>91.5</v>
      </c>
      <c r="P24" s="9">
        <v>44.9</v>
      </c>
      <c r="Q24" s="9">
        <v>50.6</v>
      </c>
      <c r="R24" s="9">
        <v>85.9</v>
      </c>
      <c r="S24" s="9">
        <v>67.7</v>
      </c>
      <c r="T24" s="9">
        <v>81.8</v>
      </c>
      <c r="U24" s="9">
        <v>76.2</v>
      </c>
      <c r="V24" s="9">
        <v>89.4</v>
      </c>
      <c r="W24" s="9">
        <v>67.900000000000006</v>
      </c>
      <c r="X24" s="9">
        <v>93.2</v>
      </c>
      <c r="Y24" s="9">
        <v>84.3</v>
      </c>
      <c r="Z24" s="8">
        <v>30</v>
      </c>
    </row>
    <row r="25" spans="1:26" ht="15" customHeight="1">
      <c r="A25" s="7"/>
      <c r="B25" s="8">
        <v>31</v>
      </c>
      <c r="C25" s="9">
        <v>64.2</v>
      </c>
      <c r="D25" s="9">
        <v>86</v>
      </c>
      <c r="E25" s="9">
        <v>88.2</v>
      </c>
      <c r="F25" s="9">
        <v>96.7</v>
      </c>
      <c r="G25" s="9">
        <v>72.8</v>
      </c>
      <c r="H25" s="9">
        <v>83</v>
      </c>
      <c r="I25" s="9">
        <v>88.9</v>
      </c>
      <c r="J25" s="9">
        <v>82.2</v>
      </c>
      <c r="K25" s="9">
        <v>94.1</v>
      </c>
      <c r="L25" s="9">
        <v>80</v>
      </c>
      <c r="M25" s="9">
        <v>93.2</v>
      </c>
      <c r="N25" s="9">
        <v>92.1</v>
      </c>
      <c r="O25" s="9">
        <v>93.7</v>
      </c>
      <c r="P25" s="9">
        <v>50.3</v>
      </c>
      <c r="Q25" s="9">
        <v>57.9</v>
      </c>
      <c r="R25" s="9">
        <v>91.3</v>
      </c>
      <c r="S25" s="9">
        <v>75.3</v>
      </c>
      <c r="T25" s="9">
        <v>89.5</v>
      </c>
      <c r="U25" s="9">
        <v>83.4</v>
      </c>
      <c r="V25" s="9">
        <v>93.5</v>
      </c>
      <c r="W25" s="9">
        <v>74.099999999999994</v>
      </c>
      <c r="X25" s="9">
        <v>95.3</v>
      </c>
      <c r="Y25" s="9">
        <v>89.6</v>
      </c>
      <c r="Z25" s="8">
        <v>31</v>
      </c>
    </row>
    <row r="26" spans="1:26" ht="15" customHeight="1">
      <c r="A26" s="7"/>
      <c r="B26" s="8">
        <v>32</v>
      </c>
      <c r="C26" s="9">
        <v>71.3</v>
      </c>
      <c r="D26" s="9">
        <v>90.1</v>
      </c>
      <c r="E26" s="9">
        <v>91</v>
      </c>
      <c r="F26" s="9">
        <v>97.7</v>
      </c>
      <c r="G26" s="9">
        <v>79.3</v>
      </c>
      <c r="H26" s="9">
        <v>87.4</v>
      </c>
      <c r="I26" s="9">
        <v>91.6</v>
      </c>
      <c r="J26" s="9">
        <v>87.9</v>
      </c>
      <c r="K26" s="9">
        <v>96.1</v>
      </c>
      <c r="L26" s="9">
        <v>84.8</v>
      </c>
      <c r="M26" s="9">
        <v>94.5</v>
      </c>
      <c r="N26" s="9">
        <v>94</v>
      </c>
      <c r="O26" s="9">
        <v>95.4</v>
      </c>
      <c r="P26" s="9">
        <v>56</v>
      </c>
      <c r="Q26" s="9">
        <v>66.2</v>
      </c>
      <c r="R26" s="9">
        <v>95</v>
      </c>
      <c r="S26" s="9">
        <v>81.3</v>
      </c>
      <c r="T26" s="9">
        <v>93.4</v>
      </c>
      <c r="U26" s="9">
        <v>88.6</v>
      </c>
      <c r="V26" s="9">
        <v>95.6</v>
      </c>
      <c r="W26" s="9">
        <v>79.599999999999994</v>
      </c>
      <c r="X26" s="9">
        <v>97</v>
      </c>
      <c r="Y26" s="9">
        <v>91.6</v>
      </c>
      <c r="Z26" s="8">
        <v>32</v>
      </c>
    </row>
    <row r="27" spans="1:26" ht="15" customHeight="1">
      <c r="A27" s="7"/>
      <c r="B27" s="8">
        <v>33</v>
      </c>
      <c r="C27" s="9">
        <v>79</v>
      </c>
      <c r="D27" s="9">
        <v>93.8</v>
      </c>
      <c r="E27" s="9">
        <v>90</v>
      </c>
      <c r="F27" s="9">
        <v>98.8</v>
      </c>
      <c r="G27" s="9">
        <v>85.1</v>
      </c>
      <c r="H27" s="9">
        <v>90.1</v>
      </c>
      <c r="I27" s="9">
        <v>94</v>
      </c>
      <c r="J27" s="9">
        <v>91.1</v>
      </c>
      <c r="K27" s="9">
        <v>97.5</v>
      </c>
      <c r="L27" s="9">
        <v>89.3</v>
      </c>
      <c r="M27" s="9">
        <v>96.4</v>
      </c>
      <c r="N27" s="9">
        <v>95.5</v>
      </c>
      <c r="O27" s="9">
        <v>96.2</v>
      </c>
      <c r="P27" s="9">
        <v>62.7</v>
      </c>
      <c r="Q27" s="9">
        <v>74.099999999999994</v>
      </c>
      <c r="R27" s="9">
        <v>97.2</v>
      </c>
      <c r="S27" s="9">
        <v>86.2</v>
      </c>
      <c r="T27" s="9">
        <v>96.1</v>
      </c>
      <c r="U27" s="9">
        <v>93.1</v>
      </c>
      <c r="V27" s="9">
        <v>97.4</v>
      </c>
      <c r="W27" s="9">
        <v>84.8</v>
      </c>
      <c r="X27" s="9">
        <v>98.2</v>
      </c>
      <c r="Y27" s="9">
        <v>94.3</v>
      </c>
      <c r="Z27" s="8">
        <v>33</v>
      </c>
    </row>
    <row r="28" spans="1:26" ht="15" customHeight="1">
      <c r="A28" s="7"/>
      <c r="B28" s="8">
        <v>34</v>
      </c>
      <c r="C28" s="9">
        <v>85.2</v>
      </c>
      <c r="D28" s="9">
        <v>95.8</v>
      </c>
      <c r="E28" s="9">
        <v>96</v>
      </c>
      <c r="F28" s="9">
        <v>99.4</v>
      </c>
      <c r="G28" s="9">
        <v>90</v>
      </c>
      <c r="H28" s="9">
        <v>92.7</v>
      </c>
      <c r="I28" s="9">
        <v>96.1</v>
      </c>
      <c r="J28" s="9">
        <v>93.9</v>
      </c>
      <c r="K28" s="9">
        <v>98.5</v>
      </c>
      <c r="L28" s="9">
        <v>92.7</v>
      </c>
      <c r="M28" s="9">
        <v>97.4</v>
      </c>
      <c r="N28" s="9">
        <v>96.8</v>
      </c>
      <c r="O28" s="9">
        <v>97.3</v>
      </c>
      <c r="P28" s="9">
        <v>69.2</v>
      </c>
      <c r="Q28" s="9">
        <v>80.3</v>
      </c>
      <c r="R28" s="9">
        <v>98.7</v>
      </c>
      <c r="S28" s="9">
        <v>90.7</v>
      </c>
      <c r="T28" s="9">
        <v>97.9</v>
      </c>
      <c r="U28" s="9">
        <v>95.4</v>
      </c>
      <c r="V28" s="9">
        <v>98.4</v>
      </c>
      <c r="W28" s="9">
        <v>89.9</v>
      </c>
      <c r="X28" s="9">
        <v>99.1</v>
      </c>
      <c r="Y28" s="9">
        <v>96.4</v>
      </c>
      <c r="Z28" s="8">
        <v>34</v>
      </c>
    </row>
    <row r="29" spans="1:26" ht="15" customHeight="1">
      <c r="A29" s="7"/>
      <c r="B29" s="8">
        <v>35</v>
      </c>
      <c r="C29" s="9">
        <v>90</v>
      </c>
      <c r="D29" s="9">
        <v>97.3</v>
      </c>
      <c r="E29" s="9">
        <v>97.2</v>
      </c>
      <c r="F29" s="9">
        <v>99.9</v>
      </c>
      <c r="G29" s="9">
        <v>93.5</v>
      </c>
      <c r="H29" s="9">
        <v>95.3</v>
      </c>
      <c r="I29" s="9">
        <v>97.6</v>
      </c>
      <c r="J29" s="9">
        <v>95.7</v>
      </c>
      <c r="K29" s="9">
        <v>99.5</v>
      </c>
      <c r="L29" s="9">
        <v>95.6</v>
      </c>
      <c r="M29" s="9">
        <v>98.7</v>
      </c>
      <c r="N29" s="9">
        <v>97.6</v>
      </c>
      <c r="O29" s="9">
        <v>98.3</v>
      </c>
      <c r="P29" s="9">
        <v>75</v>
      </c>
      <c r="Q29" s="9">
        <v>87.1</v>
      </c>
      <c r="R29" s="9">
        <v>99.6</v>
      </c>
      <c r="S29" s="9">
        <v>94.6</v>
      </c>
      <c r="T29" s="9">
        <v>98.8</v>
      </c>
      <c r="U29" s="9">
        <v>98</v>
      </c>
      <c r="V29" s="9">
        <v>99.3</v>
      </c>
      <c r="W29" s="9">
        <v>93.2</v>
      </c>
      <c r="X29" s="9">
        <v>99.6</v>
      </c>
      <c r="Y29" s="9">
        <v>97.6</v>
      </c>
      <c r="Z29" s="8">
        <v>35</v>
      </c>
    </row>
    <row r="30" spans="1:26" ht="15" customHeight="1">
      <c r="A30" s="7"/>
      <c r="B30" s="8">
        <v>36</v>
      </c>
      <c r="C30" s="9">
        <v>94.1</v>
      </c>
      <c r="D30" s="9">
        <v>98.3</v>
      </c>
      <c r="E30" s="9">
        <v>98.9</v>
      </c>
      <c r="F30" s="9">
        <v>100</v>
      </c>
      <c r="G30" s="9">
        <v>96.2</v>
      </c>
      <c r="H30" s="9">
        <v>97</v>
      </c>
      <c r="I30" s="9">
        <v>98.3</v>
      </c>
      <c r="J30" s="9">
        <v>97.6</v>
      </c>
      <c r="K30" s="9">
        <v>99.7</v>
      </c>
      <c r="L30" s="9">
        <v>97.3</v>
      </c>
      <c r="M30" s="9">
        <v>99.1</v>
      </c>
      <c r="N30" s="9">
        <v>98.5</v>
      </c>
      <c r="O30" s="9">
        <v>98.9</v>
      </c>
      <c r="P30" s="9">
        <v>81</v>
      </c>
      <c r="Q30" s="9">
        <v>92.5</v>
      </c>
      <c r="R30" s="9">
        <v>99.8</v>
      </c>
      <c r="S30" s="9">
        <v>96.7</v>
      </c>
      <c r="T30" s="9">
        <v>99.4</v>
      </c>
      <c r="U30" s="9">
        <v>99.1</v>
      </c>
      <c r="V30" s="9">
        <v>99.6</v>
      </c>
      <c r="W30" s="9">
        <v>96.1</v>
      </c>
      <c r="X30" s="9">
        <v>99.8</v>
      </c>
      <c r="Y30" s="9">
        <v>98.6</v>
      </c>
      <c r="Z30" s="8">
        <v>36</v>
      </c>
    </row>
    <row r="31" spans="1:26" ht="15" customHeight="1">
      <c r="A31" s="7"/>
      <c r="B31" s="8">
        <v>37</v>
      </c>
      <c r="C31" s="9">
        <v>96.2</v>
      </c>
      <c r="D31" s="9">
        <v>99</v>
      </c>
      <c r="E31" s="9">
        <v>99.6</v>
      </c>
      <c r="F31" s="9">
        <v>100</v>
      </c>
      <c r="G31" s="9">
        <v>97.6</v>
      </c>
      <c r="H31" s="9">
        <v>98.2</v>
      </c>
      <c r="I31" s="9">
        <v>99.1</v>
      </c>
      <c r="J31" s="9">
        <v>98.6</v>
      </c>
      <c r="K31" s="9">
        <v>99.9</v>
      </c>
      <c r="L31" s="9">
        <v>98.9</v>
      </c>
      <c r="M31" s="9">
        <v>99.5</v>
      </c>
      <c r="N31" s="9">
        <v>99</v>
      </c>
      <c r="O31" s="9">
        <v>99.4</v>
      </c>
      <c r="P31" s="9">
        <v>86.4</v>
      </c>
      <c r="Q31" s="9">
        <v>96</v>
      </c>
      <c r="R31" s="9">
        <v>99.9</v>
      </c>
      <c r="S31" s="9">
        <v>98.1</v>
      </c>
      <c r="T31" s="9">
        <v>99.8</v>
      </c>
      <c r="U31" s="9">
        <v>99.8</v>
      </c>
      <c r="V31" s="9">
        <v>99.9</v>
      </c>
      <c r="W31" s="9">
        <v>97.9</v>
      </c>
      <c r="X31" s="9">
        <v>99.9</v>
      </c>
      <c r="Y31" s="9">
        <v>99.2</v>
      </c>
      <c r="Z31" s="8">
        <v>37</v>
      </c>
    </row>
    <row r="32" spans="1:26" ht="15" customHeight="1">
      <c r="A32" s="7"/>
      <c r="B32" s="8">
        <v>38</v>
      </c>
      <c r="C32" s="9">
        <v>98.1</v>
      </c>
      <c r="D32" s="9">
        <v>99.5</v>
      </c>
      <c r="E32" s="9">
        <v>99.8</v>
      </c>
      <c r="F32" s="9">
        <v>100</v>
      </c>
      <c r="G32" s="9">
        <v>99.1</v>
      </c>
      <c r="H32" s="9">
        <v>98.9</v>
      </c>
      <c r="I32" s="9">
        <v>99.6</v>
      </c>
      <c r="J32" s="9">
        <v>99.1</v>
      </c>
      <c r="K32" s="9">
        <v>100</v>
      </c>
      <c r="L32" s="9">
        <v>99.7</v>
      </c>
      <c r="M32" s="9">
        <v>99.8</v>
      </c>
      <c r="N32" s="9">
        <v>99.5</v>
      </c>
      <c r="O32" s="9">
        <v>99.7</v>
      </c>
      <c r="P32" s="9">
        <v>91.5</v>
      </c>
      <c r="Q32" s="9">
        <v>98.6</v>
      </c>
      <c r="R32" s="9">
        <v>100</v>
      </c>
      <c r="S32" s="9">
        <v>99.3</v>
      </c>
      <c r="T32" s="9">
        <v>99.9</v>
      </c>
      <c r="U32" s="9">
        <v>100</v>
      </c>
      <c r="V32" s="9">
        <v>100</v>
      </c>
      <c r="W32" s="9">
        <v>99</v>
      </c>
      <c r="X32" s="9">
        <v>100</v>
      </c>
      <c r="Y32" s="9">
        <v>99.8</v>
      </c>
      <c r="Z32" s="8">
        <v>38</v>
      </c>
    </row>
    <row r="33" spans="1:26" ht="15" customHeight="1">
      <c r="A33" s="7"/>
      <c r="B33" s="8">
        <v>39</v>
      </c>
      <c r="C33" s="9">
        <v>99.3</v>
      </c>
      <c r="D33" s="9">
        <v>99.9</v>
      </c>
      <c r="E33" s="9">
        <v>99.9</v>
      </c>
      <c r="F33" s="9">
        <v>100</v>
      </c>
      <c r="G33" s="9">
        <v>99.8</v>
      </c>
      <c r="H33" s="9">
        <v>99.6</v>
      </c>
      <c r="I33" s="9">
        <v>99.9</v>
      </c>
      <c r="J33" s="9">
        <v>99.7</v>
      </c>
      <c r="K33" s="9">
        <v>100</v>
      </c>
      <c r="L33" s="9">
        <v>99.9</v>
      </c>
      <c r="M33" s="9">
        <v>99.9</v>
      </c>
      <c r="N33" s="9">
        <v>99.8</v>
      </c>
      <c r="O33" s="9">
        <v>99.8</v>
      </c>
      <c r="P33" s="9">
        <v>95.8</v>
      </c>
      <c r="Q33" s="9">
        <v>99.5</v>
      </c>
      <c r="R33" s="9">
        <v>100</v>
      </c>
      <c r="S33" s="9">
        <v>99.8</v>
      </c>
      <c r="T33" s="9">
        <v>100</v>
      </c>
      <c r="U33" s="9">
        <v>100</v>
      </c>
      <c r="V33" s="9">
        <v>100</v>
      </c>
      <c r="W33" s="9">
        <v>99.9</v>
      </c>
      <c r="X33" s="9">
        <v>100</v>
      </c>
      <c r="Y33" s="9">
        <v>99.9</v>
      </c>
      <c r="Z33" s="8">
        <v>39</v>
      </c>
    </row>
    <row r="34" spans="1:26" ht="15" customHeight="1">
      <c r="A34" s="7"/>
      <c r="B34" s="8">
        <v>40</v>
      </c>
      <c r="C34" s="9">
        <v>100</v>
      </c>
      <c r="D34" s="9">
        <v>100.03</v>
      </c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>
        <v>100</v>
      </c>
      <c r="L34" s="9">
        <v>100</v>
      </c>
      <c r="M34" s="9">
        <v>100</v>
      </c>
      <c r="N34" s="9">
        <v>100</v>
      </c>
      <c r="O34" s="9">
        <v>100</v>
      </c>
      <c r="P34" s="9">
        <v>100</v>
      </c>
      <c r="Q34" s="9">
        <v>100</v>
      </c>
      <c r="R34" s="9">
        <v>100</v>
      </c>
      <c r="S34" s="9">
        <v>100</v>
      </c>
      <c r="T34" s="9">
        <v>100</v>
      </c>
      <c r="U34" s="9">
        <v>100</v>
      </c>
      <c r="V34" s="9">
        <v>100</v>
      </c>
      <c r="W34" s="9">
        <v>100</v>
      </c>
      <c r="X34" s="9">
        <v>100</v>
      </c>
      <c r="Y34" s="9">
        <v>100</v>
      </c>
      <c r="Z34" s="8">
        <v>40</v>
      </c>
    </row>
    <row r="35" spans="1:26" ht="15" customHeight="1">
      <c r="A35" s="3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5" customHeight="1">
      <c r="A36" s="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15" customHeight="1">
      <c r="A37" s="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15" customHeight="1">
      <c r="A38" s="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ht="15" customHeight="1">
      <c r="A39" s="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1:26" ht="13.7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</row>
  </sheetData>
  <mergeCells count="6">
    <mergeCell ref="B1:Z1"/>
    <mergeCell ref="Z2:Z3"/>
    <mergeCell ref="Q2:Y2"/>
    <mergeCell ref="F2:P2"/>
    <mergeCell ref="B2:B3"/>
    <mergeCell ref="C2:E2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/>
  </sheetViews>
  <sheetFormatPr defaultColWidth="8.85546875" defaultRowHeight="12.75" customHeight="1"/>
  <cols>
    <col min="1" max="1" width="1.85546875" style="19" customWidth="1"/>
    <col min="2" max="2" width="6.140625" style="19" customWidth="1"/>
    <col min="3" max="25" width="4" style="19" customWidth="1"/>
    <col min="26" max="26" width="6.140625" style="19" customWidth="1"/>
    <col min="27" max="256" width="8.85546875" style="19" customWidth="1"/>
  </cols>
  <sheetData>
    <row r="1" spans="1:26" ht="20.100000000000001" customHeight="1">
      <c r="A1" s="2"/>
      <c r="B1" s="148" t="s">
        <v>28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26" ht="15" customHeight="1">
      <c r="A2" s="3"/>
      <c r="B2" s="157" t="s">
        <v>1</v>
      </c>
      <c r="C2" s="159" t="s">
        <v>2</v>
      </c>
      <c r="D2" s="160"/>
      <c r="E2" s="160"/>
      <c r="F2" s="155" t="s">
        <v>3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3" t="s">
        <v>4</v>
      </c>
      <c r="R2" s="154"/>
      <c r="S2" s="154"/>
      <c r="T2" s="154"/>
      <c r="U2" s="154"/>
      <c r="V2" s="154"/>
      <c r="W2" s="154"/>
      <c r="X2" s="154"/>
      <c r="Y2" s="154"/>
      <c r="Z2" s="151" t="s">
        <v>1</v>
      </c>
    </row>
    <row r="3" spans="1:26" ht="69" customHeight="1">
      <c r="A3" s="3"/>
      <c r="B3" s="158"/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152"/>
    </row>
    <row r="4" spans="1:26" ht="15" customHeight="1">
      <c r="A4" s="7"/>
      <c r="B4" s="8">
        <v>10</v>
      </c>
      <c r="C4" s="9"/>
      <c r="D4" s="9"/>
      <c r="E4" s="9"/>
      <c r="F4" s="9">
        <v>1.2</v>
      </c>
      <c r="G4" s="9"/>
      <c r="H4" s="9"/>
      <c r="I4" s="9">
        <v>0.5</v>
      </c>
      <c r="J4" s="9"/>
      <c r="K4" s="9">
        <v>0.2</v>
      </c>
      <c r="L4" s="9"/>
      <c r="M4" s="9"/>
      <c r="N4" s="9"/>
      <c r="O4" s="9">
        <v>0.5</v>
      </c>
      <c r="P4" s="9"/>
      <c r="Q4" s="20"/>
      <c r="R4" s="20"/>
      <c r="S4" s="20"/>
      <c r="T4" s="20">
        <v>0.1</v>
      </c>
      <c r="U4" s="20"/>
      <c r="V4" s="20">
        <v>0.1</v>
      </c>
      <c r="W4" s="20"/>
      <c r="X4" s="20"/>
      <c r="Y4" s="20">
        <v>0.1</v>
      </c>
      <c r="Z4" s="8">
        <v>10</v>
      </c>
    </row>
    <row r="5" spans="1:26" ht="15" customHeight="1">
      <c r="A5" s="7"/>
      <c r="B5" s="8">
        <v>11</v>
      </c>
      <c r="C5" s="9"/>
      <c r="D5" s="9">
        <v>0.4</v>
      </c>
      <c r="E5" s="9">
        <v>0.2</v>
      </c>
      <c r="F5" s="9">
        <v>3.6</v>
      </c>
      <c r="G5" s="9"/>
      <c r="H5" s="9">
        <v>0.2</v>
      </c>
      <c r="I5" s="9">
        <v>1.7</v>
      </c>
      <c r="J5" s="9"/>
      <c r="K5" s="9">
        <v>0.6</v>
      </c>
      <c r="L5" s="9"/>
      <c r="M5" s="9">
        <v>0.2</v>
      </c>
      <c r="N5" s="9">
        <v>0.2</v>
      </c>
      <c r="O5" s="9">
        <v>1</v>
      </c>
      <c r="P5" s="9"/>
      <c r="Q5" s="20"/>
      <c r="R5" s="20"/>
      <c r="S5" s="20"/>
      <c r="T5" s="20">
        <v>0.2</v>
      </c>
      <c r="U5" s="20"/>
      <c r="V5" s="20">
        <v>0.1</v>
      </c>
      <c r="W5" s="20"/>
      <c r="X5" s="20"/>
      <c r="Y5" s="20">
        <v>0.5</v>
      </c>
      <c r="Z5" s="8">
        <v>11</v>
      </c>
    </row>
    <row r="6" spans="1:26" ht="15" customHeight="1">
      <c r="A6" s="7"/>
      <c r="B6" s="8">
        <v>12</v>
      </c>
      <c r="C6" s="9"/>
      <c r="D6" s="9">
        <v>0.6</v>
      </c>
      <c r="E6" s="9">
        <v>0.3</v>
      </c>
      <c r="F6" s="9">
        <v>6.6</v>
      </c>
      <c r="G6" s="9"/>
      <c r="H6" s="9">
        <v>0.4</v>
      </c>
      <c r="I6" s="9">
        <v>3</v>
      </c>
      <c r="J6" s="9"/>
      <c r="K6" s="9">
        <v>1.8</v>
      </c>
      <c r="L6" s="9"/>
      <c r="M6" s="9">
        <v>0.6</v>
      </c>
      <c r="N6" s="9">
        <v>0.6</v>
      </c>
      <c r="O6" s="9">
        <v>2.7</v>
      </c>
      <c r="P6" s="9"/>
      <c r="Q6" s="20"/>
      <c r="R6" s="20"/>
      <c r="S6" s="20">
        <v>0.1</v>
      </c>
      <c r="T6" s="20">
        <v>0.2</v>
      </c>
      <c r="U6" s="20"/>
      <c r="V6" s="20">
        <v>0.1</v>
      </c>
      <c r="W6" s="20">
        <v>0.2</v>
      </c>
      <c r="X6" s="20">
        <v>0.1</v>
      </c>
      <c r="Y6" s="20">
        <v>1.2</v>
      </c>
      <c r="Z6" s="8">
        <v>12</v>
      </c>
    </row>
    <row r="7" spans="1:26" ht="15" customHeight="1">
      <c r="A7" s="7"/>
      <c r="B7" s="8">
        <v>13</v>
      </c>
      <c r="C7" s="9"/>
      <c r="D7" s="9">
        <v>1</v>
      </c>
      <c r="E7" s="9">
        <v>0.3</v>
      </c>
      <c r="F7" s="9">
        <v>11.2</v>
      </c>
      <c r="G7" s="9">
        <v>0.1</v>
      </c>
      <c r="H7" s="9">
        <v>0.6</v>
      </c>
      <c r="I7" s="9">
        <v>7.1</v>
      </c>
      <c r="J7" s="9"/>
      <c r="K7" s="9">
        <v>3.8</v>
      </c>
      <c r="L7" s="9">
        <v>0.2</v>
      </c>
      <c r="M7" s="9">
        <v>1.7</v>
      </c>
      <c r="N7" s="9">
        <v>1.3</v>
      </c>
      <c r="O7" s="9">
        <v>5.8</v>
      </c>
      <c r="P7" s="9"/>
      <c r="Q7" s="20"/>
      <c r="R7" s="20">
        <v>0.2</v>
      </c>
      <c r="S7" s="20">
        <v>0.3</v>
      </c>
      <c r="T7" s="20">
        <v>0.2</v>
      </c>
      <c r="U7" s="20"/>
      <c r="V7" s="20">
        <v>0.2</v>
      </c>
      <c r="W7" s="20">
        <v>0.2</v>
      </c>
      <c r="X7" s="20">
        <v>0.2</v>
      </c>
      <c r="Y7" s="20">
        <v>2.2000000000000002</v>
      </c>
      <c r="Z7" s="8">
        <v>13</v>
      </c>
    </row>
    <row r="8" spans="1:26" ht="15" customHeight="1">
      <c r="A8" s="7"/>
      <c r="B8" s="8">
        <v>14</v>
      </c>
      <c r="C8" s="9"/>
      <c r="D8" s="9">
        <v>2.2999999999999998</v>
      </c>
      <c r="E8" s="9">
        <v>0.7</v>
      </c>
      <c r="F8" s="9">
        <v>17.399999999999999</v>
      </c>
      <c r="G8" s="9">
        <v>0.3</v>
      </c>
      <c r="H8" s="9">
        <v>1.3</v>
      </c>
      <c r="I8" s="9">
        <v>10.8</v>
      </c>
      <c r="J8" s="9"/>
      <c r="K8" s="9">
        <v>7.3</v>
      </c>
      <c r="L8" s="9">
        <v>0.3</v>
      </c>
      <c r="M8" s="9">
        <v>3.5</v>
      </c>
      <c r="N8" s="9">
        <v>2.6</v>
      </c>
      <c r="O8" s="9">
        <v>8.1</v>
      </c>
      <c r="P8" s="9"/>
      <c r="Q8" s="20">
        <v>0.1</v>
      </c>
      <c r="R8" s="20">
        <v>0.4</v>
      </c>
      <c r="S8" s="20">
        <v>0.3</v>
      </c>
      <c r="T8" s="20">
        <v>0.3</v>
      </c>
      <c r="U8" s="20"/>
      <c r="V8" s="20">
        <v>0.6</v>
      </c>
      <c r="W8" s="20">
        <v>0.4</v>
      </c>
      <c r="X8" s="20">
        <v>0.7</v>
      </c>
      <c r="Y8" s="20">
        <v>3.6</v>
      </c>
      <c r="Z8" s="8">
        <v>14</v>
      </c>
    </row>
    <row r="9" spans="1:26" ht="15" customHeight="1">
      <c r="A9" s="7"/>
      <c r="B9" s="8">
        <v>15</v>
      </c>
      <c r="C9" s="9"/>
      <c r="D9" s="9">
        <v>3.5</v>
      </c>
      <c r="E9" s="9">
        <v>1.2</v>
      </c>
      <c r="F9" s="9">
        <v>22.6</v>
      </c>
      <c r="G9" s="9">
        <v>0.5</v>
      </c>
      <c r="H9" s="9">
        <v>2.4</v>
      </c>
      <c r="I9" s="9">
        <v>16.8</v>
      </c>
      <c r="J9" s="9">
        <v>0.5</v>
      </c>
      <c r="K9" s="9">
        <v>12.4</v>
      </c>
      <c r="L9" s="9">
        <v>0.4</v>
      </c>
      <c r="M9" s="9">
        <v>6.7</v>
      </c>
      <c r="N9" s="9">
        <v>4.2</v>
      </c>
      <c r="O9" s="9">
        <v>12.4</v>
      </c>
      <c r="P9" s="9">
        <v>0.2</v>
      </c>
      <c r="Q9" s="20">
        <v>0.1</v>
      </c>
      <c r="R9" s="20">
        <v>0.5</v>
      </c>
      <c r="S9" s="20">
        <v>0.4</v>
      </c>
      <c r="T9" s="20">
        <v>0.3</v>
      </c>
      <c r="U9" s="20"/>
      <c r="V9" s="20">
        <v>0.8</v>
      </c>
      <c r="W9" s="20">
        <v>0.4</v>
      </c>
      <c r="X9" s="20">
        <v>3</v>
      </c>
      <c r="Y9" s="20">
        <v>5.6</v>
      </c>
      <c r="Z9" s="8">
        <v>15</v>
      </c>
    </row>
    <row r="10" spans="1:26" ht="15" customHeight="1">
      <c r="A10" s="7"/>
      <c r="B10" s="8">
        <v>16</v>
      </c>
      <c r="C10" s="9"/>
      <c r="D10" s="9">
        <v>5.0999999999999996</v>
      </c>
      <c r="E10" s="9">
        <v>3.2</v>
      </c>
      <c r="F10" s="9">
        <v>29.8</v>
      </c>
      <c r="G10" s="9">
        <v>1</v>
      </c>
      <c r="H10" s="9">
        <v>3.9</v>
      </c>
      <c r="I10" s="9">
        <v>24.1</v>
      </c>
      <c r="J10" s="9">
        <v>1.2</v>
      </c>
      <c r="K10" s="9">
        <v>19.3</v>
      </c>
      <c r="L10" s="9">
        <v>1.1000000000000001</v>
      </c>
      <c r="M10" s="9">
        <v>9.3000000000000007</v>
      </c>
      <c r="N10" s="9">
        <v>6.6</v>
      </c>
      <c r="O10" s="9">
        <v>17.600000000000001</v>
      </c>
      <c r="P10" s="9">
        <v>0.4</v>
      </c>
      <c r="Q10" s="20">
        <v>0.2</v>
      </c>
      <c r="R10" s="20">
        <v>0.5</v>
      </c>
      <c r="S10" s="20">
        <v>1</v>
      </c>
      <c r="T10" s="20">
        <v>0.4</v>
      </c>
      <c r="U10" s="20"/>
      <c r="V10" s="20">
        <v>1.6</v>
      </c>
      <c r="W10" s="20">
        <v>0.9</v>
      </c>
      <c r="X10" s="20">
        <v>6.7</v>
      </c>
      <c r="Y10" s="20">
        <v>8.6</v>
      </c>
      <c r="Z10" s="8">
        <v>16</v>
      </c>
    </row>
    <row r="11" spans="1:26" ht="15" customHeight="1">
      <c r="A11" s="7"/>
      <c r="B11" s="8">
        <v>17</v>
      </c>
      <c r="C11" s="9">
        <v>0.1</v>
      </c>
      <c r="D11" s="9">
        <v>7.7</v>
      </c>
      <c r="E11" s="9">
        <v>5.2</v>
      </c>
      <c r="F11" s="9">
        <v>38.4</v>
      </c>
      <c r="G11" s="9">
        <v>1.6</v>
      </c>
      <c r="H11" s="9">
        <v>6.6</v>
      </c>
      <c r="I11" s="9">
        <v>32.4</v>
      </c>
      <c r="J11" s="9">
        <v>2.4</v>
      </c>
      <c r="K11" s="9">
        <v>25</v>
      </c>
      <c r="L11" s="9">
        <v>1.8</v>
      </c>
      <c r="M11" s="9">
        <v>13.5</v>
      </c>
      <c r="N11" s="9">
        <v>10.7</v>
      </c>
      <c r="O11" s="9">
        <v>24.2</v>
      </c>
      <c r="P11" s="9">
        <v>0.8</v>
      </c>
      <c r="Q11" s="20">
        <v>0.3</v>
      </c>
      <c r="R11" s="20">
        <v>0.9</v>
      </c>
      <c r="S11" s="20">
        <v>2</v>
      </c>
      <c r="T11" s="20">
        <v>0.8</v>
      </c>
      <c r="U11" s="20"/>
      <c r="V11" s="20">
        <v>3.1</v>
      </c>
      <c r="W11" s="20">
        <v>1.2</v>
      </c>
      <c r="X11" s="20">
        <v>12.6</v>
      </c>
      <c r="Y11" s="20">
        <v>12.6</v>
      </c>
      <c r="Z11" s="8">
        <v>17</v>
      </c>
    </row>
    <row r="12" spans="1:26" ht="15" customHeight="1">
      <c r="A12" s="7"/>
      <c r="B12" s="8">
        <v>18</v>
      </c>
      <c r="C12" s="9">
        <v>0.4</v>
      </c>
      <c r="D12" s="9">
        <v>11.3</v>
      </c>
      <c r="E12" s="9">
        <v>9.1</v>
      </c>
      <c r="F12" s="9">
        <v>46.5</v>
      </c>
      <c r="G12" s="9">
        <v>2</v>
      </c>
      <c r="H12" s="9">
        <v>10.199999999999999</v>
      </c>
      <c r="I12" s="9">
        <v>39.799999999999997</v>
      </c>
      <c r="J12" s="9">
        <v>3.7</v>
      </c>
      <c r="K12" s="9">
        <v>32.799999999999997</v>
      </c>
      <c r="L12" s="9">
        <v>3.3</v>
      </c>
      <c r="M12" s="9">
        <v>17.8</v>
      </c>
      <c r="N12" s="9">
        <v>14.8</v>
      </c>
      <c r="O12" s="9">
        <v>31.6</v>
      </c>
      <c r="P12" s="9">
        <v>1.3</v>
      </c>
      <c r="Q12" s="20">
        <v>0.6</v>
      </c>
      <c r="R12" s="20">
        <v>1.6</v>
      </c>
      <c r="S12" s="20">
        <v>3.3</v>
      </c>
      <c r="T12" s="20">
        <v>1.4</v>
      </c>
      <c r="U12" s="20">
        <v>0.1</v>
      </c>
      <c r="V12" s="20">
        <v>5.0999999999999996</v>
      </c>
      <c r="W12" s="20">
        <v>2.5</v>
      </c>
      <c r="X12" s="20">
        <v>21.2</v>
      </c>
      <c r="Y12" s="20">
        <v>16.7</v>
      </c>
      <c r="Z12" s="8">
        <v>18</v>
      </c>
    </row>
    <row r="13" spans="1:26" ht="15" customHeight="1">
      <c r="A13" s="7"/>
      <c r="B13" s="8">
        <v>19</v>
      </c>
      <c r="C13" s="9">
        <v>0.7</v>
      </c>
      <c r="D13" s="9">
        <v>15.2</v>
      </c>
      <c r="E13" s="9">
        <v>13</v>
      </c>
      <c r="F13" s="9">
        <v>54</v>
      </c>
      <c r="G13" s="9">
        <v>3.3</v>
      </c>
      <c r="H13" s="9">
        <v>14.4</v>
      </c>
      <c r="I13" s="9">
        <v>46.1</v>
      </c>
      <c r="J13" s="9">
        <v>6.8</v>
      </c>
      <c r="K13" s="9">
        <v>39.299999999999997</v>
      </c>
      <c r="L13" s="9">
        <v>5.4</v>
      </c>
      <c r="M13" s="9">
        <v>23.6</v>
      </c>
      <c r="N13" s="9">
        <v>18.3</v>
      </c>
      <c r="O13" s="9">
        <v>39.299999999999997</v>
      </c>
      <c r="P13" s="9">
        <v>2.2000000000000002</v>
      </c>
      <c r="Q13" s="20">
        <v>1.2</v>
      </c>
      <c r="R13" s="20">
        <v>3.4</v>
      </c>
      <c r="S13" s="20">
        <v>5</v>
      </c>
      <c r="T13" s="20">
        <v>2.7</v>
      </c>
      <c r="U13" s="20">
        <v>0.3</v>
      </c>
      <c r="V13" s="20">
        <v>9</v>
      </c>
      <c r="W13" s="20">
        <v>3.5</v>
      </c>
      <c r="X13" s="20">
        <v>30.5</v>
      </c>
      <c r="Y13" s="20">
        <v>22.7</v>
      </c>
      <c r="Z13" s="8">
        <v>19</v>
      </c>
    </row>
    <row r="14" spans="1:26" ht="15" customHeight="1">
      <c r="A14" s="7"/>
      <c r="B14" s="8">
        <v>20</v>
      </c>
      <c r="C14" s="9">
        <v>1.9</v>
      </c>
      <c r="D14" s="9">
        <v>20.5</v>
      </c>
      <c r="E14" s="9">
        <v>19.2</v>
      </c>
      <c r="F14" s="9">
        <v>60.8</v>
      </c>
      <c r="G14" s="9">
        <v>4.7</v>
      </c>
      <c r="H14" s="9">
        <v>19.100000000000001</v>
      </c>
      <c r="I14" s="9">
        <v>52.7</v>
      </c>
      <c r="J14" s="9">
        <v>11</v>
      </c>
      <c r="K14" s="9">
        <v>47</v>
      </c>
      <c r="L14" s="9">
        <v>8.6999999999999993</v>
      </c>
      <c r="M14" s="9">
        <v>30.9</v>
      </c>
      <c r="N14" s="9">
        <v>24.5</v>
      </c>
      <c r="O14" s="9">
        <v>46.9</v>
      </c>
      <c r="P14" s="9">
        <v>2.8</v>
      </c>
      <c r="Q14" s="20">
        <v>1.7</v>
      </c>
      <c r="R14" s="20">
        <v>6.1</v>
      </c>
      <c r="S14" s="20">
        <v>7.8</v>
      </c>
      <c r="T14" s="20">
        <v>5.2</v>
      </c>
      <c r="U14" s="20">
        <v>1.1000000000000001</v>
      </c>
      <c r="V14" s="20">
        <v>12.5</v>
      </c>
      <c r="W14" s="20">
        <v>6.7</v>
      </c>
      <c r="X14" s="20">
        <v>41</v>
      </c>
      <c r="Y14" s="20">
        <v>29.1</v>
      </c>
      <c r="Z14" s="8">
        <v>20</v>
      </c>
    </row>
    <row r="15" spans="1:26" ht="15" customHeight="1">
      <c r="A15" s="7"/>
      <c r="B15" s="8">
        <v>21</v>
      </c>
      <c r="C15" s="9">
        <v>2.6</v>
      </c>
      <c r="D15" s="9">
        <v>27</v>
      </c>
      <c r="E15" s="9">
        <v>27.3</v>
      </c>
      <c r="F15" s="9">
        <v>67.900000000000006</v>
      </c>
      <c r="G15" s="9">
        <v>7</v>
      </c>
      <c r="H15" s="9">
        <v>24.1</v>
      </c>
      <c r="I15" s="9">
        <v>58.8</v>
      </c>
      <c r="J15" s="9">
        <v>15.5</v>
      </c>
      <c r="K15" s="9">
        <v>55.4</v>
      </c>
      <c r="L15" s="9">
        <v>11.7</v>
      </c>
      <c r="M15" s="9">
        <v>38.200000000000003</v>
      </c>
      <c r="N15" s="9">
        <v>32.200000000000003</v>
      </c>
      <c r="O15" s="9">
        <v>54.1</v>
      </c>
      <c r="P15" s="9">
        <v>3.5</v>
      </c>
      <c r="Q15" s="20">
        <v>3</v>
      </c>
      <c r="R15" s="20">
        <v>10.9</v>
      </c>
      <c r="S15" s="20">
        <v>11</v>
      </c>
      <c r="T15" s="20">
        <v>8.5</v>
      </c>
      <c r="U15" s="20">
        <v>2.2999999999999998</v>
      </c>
      <c r="V15" s="20">
        <v>17.8</v>
      </c>
      <c r="W15" s="20">
        <v>8.6999999999999993</v>
      </c>
      <c r="X15" s="20">
        <v>51.1</v>
      </c>
      <c r="Y15" s="20">
        <v>34.5</v>
      </c>
      <c r="Z15" s="8">
        <v>21</v>
      </c>
    </row>
    <row r="16" spans="1:26" ht="15" customHeight="1">
      <c r="A16" s="7"/>
      <c r="B16" s="8">
        <v>22</v>
      </c>
      <c r="C16" s="9">
        <v>4.4000000000000004</v>
      </c>
      <c r="D16" s="9">
        <v>33.799999999999997</v>
      </c>
      <c r="E16" s="9">
        <v>36.9</v>
      </c>
      <c r="F16" s="9">
        <v>73.099999999999994</v>
      </c>
      <c r="G16" s="9">
        <v>10.6</v>
      </c>
      <c r="H16" s="9">
        <v>30.4</v>
      </c>
      <c r="I16" s="9">
        <v>67.2</v>
      </c>
      <c r="J16" s="9">
        <v>20</v>
      </c>
      <c r="K16" s="9">
        <v>62.3</v>
      </c>
      <c r="L16" s="9">
        <v>15.8</v>
      </c>
      <c r="M16" s="9">
        <v>46.5</v>
      </c>
      <c r="N16" s="9">
        <v>38.6</v>
      </c>
      <c r="O16" s="9">
        <v>60.5</v>
      </c>
      <c r="P16" s="9">
        <v>4.7</v>
      </c>
      <c r="Q16" s="20">
        <v>4.5999999999999996</v>
      </c>
      <c r="R16" s="20">
        <v>15.9</v>
      </c>
      <c r="S16" s="20">
        <v>14.8</v>
      </c>
      <c r="T16" s="20">
        <v>12.8</v>
      </c>
      <c r="U16" s="20">
        <v>3.6</v>
      </c>
      <c r="V16" s="20">
        <v>24.3</v>
      </c>
      <c r="W16" s="20">
        <v>12.3</v>
      </c>
      <c r="X16" s="20">
        <v>58.7</v>
      </c>
      <c r="Y16" s="20">
        <v>40.4</v>
      </c>
      <c r="Z16" s="8">
        <v>22</v>
      </c>
    </row>
    <row r="17" spans="1:26" ht="15" customHeight="1">
      <c r="A17" s="7"/>
      <c r="B17" s="8">
        <v>23</v>
      </c>
      <c r="C17" s="9">
        <v>6.1</v>
      </c>
      <c r="D17" s="9">
        <v>41.7</v>
      </c>
      <c r="E17" s="9">
        <v>44.8</v>
      </c>
      <c r="F17" s="9">
        <v>78.2</v>
      </c>
      <c r="G17" s="9">
        <v>14</v>
      </c>
      <c r="H17" s="9">
        <v>37.9</v>
      </c>
      <c r="I17" s="9">
        <v>72.3</v>
      </c>
      <c r="J17" s="9">
        <v>25.1</v>
      </c>
      <c r="K17" s="9">
        <v>69.8</v>
      </c>
      <c r="L17" s="9">
        <v>19.3</v>
      </c>
      <c r="M17" s="9">
        <v>53.6</v>
      </c>
      <c r="N17" s="9">
        <v>45.1</v>
      </c>
      <c r="O17" s="9">
        <v>67.2</v>
      </c>
      <c r="P17" s="9">
        <v>5.9</v>
      </c>
      <c r="Q17" s="20">
        <v>7.1</v>
      </c>
      <c r="R17" s="20">
        <v>22.8</v>
      </c>
      <c r="S17" s="20">
        <v>19</v>
      </c>
      <c r="T17" s="20">
        <v>20.5</v>
      </c>
      <c r="U17" s="20">
        <v>6.4</v>
      </c>
      <c r="V17" s="20">
        <v>31.8</v>
      </c>
      <c r="W17" s="20">
        <v>17</v>
      </c>
      <c r="X17" s="20">
        <v>65.900000000000006</v>
      </c>
      <c r="Y17" s="20">
        <v>48.1</v>
      </c>
      <c r="Z17" s="8">
        <v>23</v>
      </c>
    </row>
    <row r="18" spans="1:26" ht="15" customHeight="1">
      <c r="A18" s="7"/>
      <c r="B18" s="8">
        <v>24</v>
      </c>
      <c r="C18" s="9">
        <v>9.3000000000000007</v>
      </c>
      <c r="D18" s="9">
        <v>49.8</v>
      </c>
      <c r="E18" s="9">
        <v>53.5</v>
      </c>
      <c r="F18" s="9">
        <v>83.2</v>
      </c>
      <c r="G18" s="9">
        <v>19.8</v>
      </c>
      <c r="H18" s="9">
        <v>44.2</v>
      </c>
      <c r="I18" s="9">
        <v>77.3</v>
      </c>
      <c r="J18" s="9">
        <v>32.299999999999997</v>
      </c>
      <c r="K18" s="9">
        <v>76.400000000000006</v>
      </c>
      <c r="L18" s="9">
        <v>25.4</v>
      </c>
      <c r="M18" s="9">
        <v>61.9</v>
      </c>
      <c r="N18" s="9">
        <v>52.3</v>
      </c>
      <c r="O18" s="9">
        <v>72.599999999999994</v>
      </c>
      <c r="P18" s="9">
        <v>7.8</v>
      </c>
      <c r="Q18" s="20">
        <v>9.5</v>
      </c>
      <c r="R18" s="20">
        <v>31.9</v>
      </c>
      <c r="S18" s="20">
        <v>25.8</v>
      </c>
      <c r="T18" s="20">
        <v>28.1</v>
      </c>
      <c r="U18" s="20">
        <v>10.3</v>
      </c>
      <c r="V18" s="20">
        <v>41.5</v>
      </c>
      <c r="W18" s="20">
        <v>23</v>
      </c>
      <c r="X18" s="20">
        <v>72.400000000000006</v>
      </c>
      <c r="Y18" s="20">
        <v>55.1</v>
      </c>
      <c r="Z18" s="8">
        <v>24</v>
      </c>
    </row>
    <row r="19" spans="1:26" ht="15" customHeight="1">
      <c r="A19" s="7"/>
      <c r="B19" s="8">
        <v>25</v>
      </c>
      <c r="C19" s="9">
        <v>14.9</v>
      </c>
      <c r="D19" s="9">
        <v>55</v>
      </c>
      <c r="E19" s="9">
        <v>60.7</v>
      </c>
      <c r="F19" s="9">
        <v>86.8</v>
      </c>
      <c r="G19" s="9">
        <v>25.7</v>
      </c>
      <c r="H19" s="9">
        <v>51.6</v>
      </c>
      <c r="I19" s="9">
        <v>83.2</v>
      </c>
      <c r="J19" s="9">
        <v>40.4</v>
      </c>
      <c r="K19" s="9">
        <v>82.2</v>
      </c>
      <c r="L19" s="9">
        <v>32.9</v>
      </c>
      <c r="M19" s="9">
        <v>66.900000000000006</v>
      </c>
      <c r="N19" s="9">
        <v>58.9</v>
      </c>
      <c r="O19" s="9">
        <v>76.7</v>
      </c>
      <c r="P19" s="9">
        <v>10</v>
      </c>
      <c r="Q19" s="20">
        <v>13.7</v>
      </c>
      <c r="R19" s="20">
        <v>40.799999999999997</v>
      </c>
      <c r="S19" s="20">
        <v>32.9</v>
      </c>
      <c r="T19" s="20">
        <v>37.200000000000003</v>
      </c>
      <c r="U19" s="20">
        <v>15.9</v>
      </c>
      <c r="V19" s="20">
        <v>51.4</v>
      </c>
      <c r="W19" s="20">
        <v>29</v>
      </c>
      <c r="X19" s="20">
        <v>78.2</v>
      </c>
      <c r="Y19" s="20">
        <v>62.3</v>
      </c>
      <c r="Z19" s="8">
        <v>25</v>
      </c>
    </row>
    <row r="20" spans="1:26" ht="15" customHeight="1">
      <c r="A20" s="7"/>
      <c r="B20" s="8">
        <v>26</v>
      </c>
      <c r="C20" s="9">
        <v>21.2</v>
      </c>
      <c r="D20" s="9">
        <v>61.5</v>
      </c>
      <c r="E20" s="9">
        <v>68.8</v>
      </c>
      <c r="F20" s="9">
        <v>89.8</v>
      </c>
      <c r="G20" s="9">
        <v>32.1</v>
      </c>
      <c r="H20" s="9">
        <v>57.7</v>
      </c>
      <c r="I20" s="9">
        <v>87.7</v>
      </c>
      <c r="J20" s="9">
        <v>47.6</v>
      </c>
      <c r="K20" s="9">
        <v>86.6</v>
      </c>
      <c r="L20" s="9">
        <v>39.799999999999997</v>
      </c>
      <c r="M20" s="9">
        <v>71.7</v>
      </c>
      <c r="N20" s="9">
        <v>65.599999999999994</v>
      </c>
      <c r="O20" s="9">
        <v>80.400000000000006</v>
      </c>
      <c r="P20" s="9">
        <v>13</v>
      </c>
      <c r="Q20" s="20">
        <v>17.7</v>
      </c>
      <c r="R20" s="20">
        <v>53.2</v>
      </c>
      <c r="S20" s="20">
        <v>40.5</v>
      </c>
      <c r="T20" s="20">
        <v>46.3</v>
      </c>
      <c r="U20" s="20">
        <v>21.4</v>
      </c>
      <c r="V20" s="20">
        <v>60.3</v>
      </c>
      <c r="W20" s="20">
        <v>36.9</v>
      </c>
      <c r="X20" s="20">
        <v>83.7</v>
      </c>
      <c r="Y20" s="20">
        <v>69.2</v>
      </c>
      <c r="Z20" s="8">
        <v>26</v>
      </c>
    </row>
    <row r="21" spans="1:26" ht="15" customHeight="1">
      <c r="A21" s="7"/>
      <c r="B21" s="8">
        <v>27</v>
      </c>
      <c r="C21" s="9">
        <v>27.2</v>
      </c>
      <c r="D21" s="9">
        <v>68.900000000000006</v>
      </c>
      <c r="E21" s="9">
        <v>76.3</v>
      </c>
      <c r="F21" s="9">
        <v>92.4</v>
      </c>
      <c r="G21" s="9">
        <v>40</v>
      </c>
      <c r="H21" s="9">
        <v>63</v>
      </c>
      <c r="I21" s="9">
        <v>90.1</v>
      </c>
      <c r="J21" s="9">
        <v>54.8</v>
      </c>
      <c r="K21" s="9">
        <v>89.8</v>
      </c>
      <c r="L21" s="9">
        <v>48.7</v>
      </c>
      <c r="M21" s="9">
        <v>76.2</v>
      </c>
      <c r="N21" s="9">
        <v>72</v>
      </c>
      <c r="O21" s="9">
        <v>84</v>
      </c>
      <c r="P21" s="9">
        <v>15.9</v>
      </c>
      <c r="Q21" s="20">
        <v>23.4</v>
      </c>
      <c r="R21" s="20">
        <v>63.5</v>
      </c>
      <c r="S21" s="20">
        <v>49.2</v>
      </c>
      <c r="T21" s="20">
        <v>55.6</v>
      </c>
      <c r="U21" s="20">
        <v>29.1</v>
      </c>
      <c r="V21" s="20">
        <v>69.599999999999994</v>
      </c>
      <c r="W21" s="20">
        <v>46.7</v>
      </c>
      <c r="X21" s="20">
        <v>88.5</v>
      </c>
      <c r="Y21" s="20">
        <v>75.599999999999994</v>
      </c>
      <c r="Z21" s="8">
        <v>27</v>
      </c>
    </row>
    <row r="22" spans="1:26" ht="15" customHeight="1">
      <c r="A22" s="7"/>
      <c r="B22" s="8">
        <v>28</v>
      </c>
      <c r="C22" s="9">
        <v>34.200000000000003</v>
      </c>
      <c r="D22" s="9">
        <v>75.900000000000006</v>
      </c>
      <c r="E22" s="9">
        <v>81.900000000000006</v>
      </c>
      <c r="F22" s="9">
        <v>94.7</v>
      </c>
      <c r="G22" s="9">
        <v>46.8</v>
      </c>
      <c r="H22" s="9">
        <v>69.099999999999994</v>
      </c>
      <c r="I22" s="9">
        <v>92.2</v>
      </c>
      <c r="J22" s="9">
        <v>62.1</v>
      </c>
      <c r="K22" s="9">
        <v>92.3</v>
      </c>
      <c r="L22" s="9">
        <v>55.8</v>
      </c>
      <c r="M22" s="9">
        <v>80.7</v>
      </c>
      <c r="N22" s="9">
        <v>77.8</v>
      </c>
      <c r="O22" s="9">
        <v>86.6</v>
      </c>
      <c r="P22" s="9">
        <v>19</v>
      </c>
      <c r="Q22" s="20">
        <v>30.1</v>
      </c>
      <c r="R22" s="20">
        <v>73.3</v>
      </c>
      <c r="S22" s="20">
        <v>57</v>
      </c>
      <c r="T22" s="20">
        <v>66</v>
      </c>
      <c r="U22" s="20">
        <v>37.799999999999997</v>
      </c>
      <c r="V22" s="20">
        <v>77.7</v>
      </c>
      <c r="W22" s="20">
        <v>53.9</v>
      </c>
      <c r="X22" s="20">
        <v>91.7</v>
      </c>
      <c r="Y22" s="20">
        <v>81.3</v>
      </c>
      <c r="Z22" s="8">
        <v>28</v>
      </c>
    </row>
    <row r="23" spans="1:26" ht="15" customHeight="1">
      <c r="A23" s="7"/>
      <c r="B23" s="8">
        <v>29</v>
      </c>
      <c r="C23" s="9">
        <v>41.9</v>
      </c>
      <c r="D23" s="9">
        <v>81.3</v>
      </c>
      <c r="E23" s="9">
        <v>87.1</v>
      </c>
      <c r="F23" s="9">
        <v>96.5</v>
      </c>
      <c r="G23" s="9">
        <v>52.9</v>
      </c>
      <c r="H23" s="9">
        <v>74.3</v>
      </c>
      <c r="I23" s="9">
        <v>94.2</v>
      </c>
      <c r="J23" s="9">
        <v>69.3</v>
      </c>
      <c r="K23" s="9">
        <v>94.9</v>
      </c>
      <c r="L23" s="9">
        <v>64.900000000000006</v>
      </c>
      <c r="M23" s="9">
        <v>84</v>
      </c>
      <c r="N23" s="9">
        <v>81.8</v>
      </c>
      <c r="O23" s="9">
        <v>89.7</v>
      </c>
      <c r="P23" s="9">
        <v>23.9</v>
      </c>
      <c r="Q23" s="20">
        <v>39.299999999999997</v>
      </c>
      <c r="R23" s="20">
        <v>80.8</v>
      </c>
      <c r="S23" s="20">
        <v>65.3</v>
      </c>
      <c r="T23" s="20">
        <v>75.400000000000006</v>
      </c>
      <c r="U23" s="20">
        <v>46.9</v>
      </c>
      <c r="V23" s="20">
        <v>85</v>
      </c>
      <c r="W23" s="20">
        <v>62</v>
      </c>
      <c r="X23" s="20">
        <v>94.6</v>
      </c>
      <c r="Y23" s="20">
        <v>85.5</v>
      </c>
      <c r="Z23" s="8">
        <v>29</v>
      </c>
    </row>
    <row r="24" spans="1:26" ht="15" customHeight="1">
      <c r="A24" s="7"/>
      <c r="B24" s="8">
        <v>30</v>
      </c>
      <c r="C24" s="9">
        <v>50.6</v>
      </c>
      <c r="D24" s="9">
        <v>85.7</v>
      </c>
      <c r="E24" s="9">
        <v>91.2</v>
      </c>
      <c r="F24" s="9">
        <v>97.6</v>
      </c>
      <c r="G24" s="9">
        <v>61.2</v>
      </c>
      <c r="H24" s="9">
        <v>78.5</v>
      </c>
      <c r="I24" s="9">
        <v>96</v>
      </c>
      <c r="J24" s="9">
        <v>76.3</v>
      </c>
      <c r="K24" s="9">
        <v>96.3</v>
      </c>
      <c r="L24" s="9">
        <v>71.8</v>
      </c>
      <c r="M24" s="9">
        <v>88.2</v>
      </c>
      <c r="N24" s="9">
        <v>85.6</v>
      </c>
      <c r="O24" s="9">
        <v>91.8</v>
      </c>
      <c r="P24" s="9">
        <v>28.6</v>
      </c>
      <c r="Q24" s="20">
        <v>49</v>
      </c>
      <c r="R24" s="20">
        <v>86.9</v>
      </c>
      <c r="S24" s="20">
        <v>71.900000000000006</v>
      </c>
      <c r="T24" s="20">
        <v>84.1</v>
      </c>
      <c r="U24" s="20">
        <v>55.9</v>
      </c>
      <c r="V24" s="20">
        <v>89.8</v>
      </c>
      <c r="W24" s="20">
        <v>68.900000000000006</v>
      </c>
      <c r="X24" s="20">
        <v>96.3</v>
      </c>
      <c r="Y24" s="20">
        <v>88.4</v>
      </c>
      <c r="Z24" s="8">
        <v>30</v>
      </c>
    </row>
    <row r="25" spans="1:26" ht="15" customHeight="1">
      <c r="A25" s="7"/>
      <c r="B25" s="8">
        <v>31</v>
      </c>
      <c r="C25" s="9">
        <v>59.1</v>
      </c>
      <c r="D25" s="9">
        <v>89.5</v>
      </c>
      <c r="E25" s="9">
        <v>94.3</v>
      </c>
      <c r="F25" s="9">
        <v>98.2</v>
      </c>
      <c r="G25" s="9">
        <v>67.8</v>
      </c>
      <c r="H25" s="9">
        <v>83.2</v>
      </c>
      <c r="I25" s="9">
        <v>97.1</v>
      </c>
      <c r="J25" s="9">
        <v>80.5</v>
      </c>
      <c r="K25" s="9">
        <v>97.1</v>
      </c>
      <c r="L25" s="9">
        <v>77.900000000000006</v>
      </c>
      <c r="M25" s="9">
        <v>91</v>
      </c>
      <c r="N25" s="9">
        <v>88.7</v>
      </c>
      <c r="O25" s="9">
        <v>94.6</v>
      </c>
      <c r="P25" s="9">
        <v>34.299999999999997</v>
      </c>
      <c r="Q25" s="20">
        <v>56.9</v>
      </c>
      <c r="R25" s="20">
        <v>92.3</v>
      </c>
      <c r="S25" s="20">
        <v>79.599999999999994</v>
      </c>
      <c r="T25" s="20">
        <v>90.3</v>
      </c>
      <c r="U25" s="20">
        <v>64.8</v>
      </c>
      <c r="V25" s="20">
        <v>93.6</v>
      </c>
      <c r="W25" s="20">
        <v>74.5</v>
      </c>
      <c r="X25" s="20">
        <v>97.4</v>
      </c>
      <c r="Y25" s="20">
        <v>91.6</v>
      </c>
      <c r="Z25" s="8">
        <v>31</v>
      </c>
    </row>
    <row r="26" spans="1:26" ht="15" customHeight="1">
      <c r="A26" s="7"/>
      <c r="B26" s="8">
        <v>32</v>
      </c>
      <c r="C26" s="9">
        <v>66.5</v>
      </c>
      <c r="D26" s="9">
        <v>92.8</v>
      </c>
      <c r="E26" s="9">
        <v>95.8</v>
      </c>
      <c r="F26" s="9">
        <v>99</v>
      </c>
      <c r="G26" s="9">
        <v>74.400000000000006</v>
      </c>
      <c r="H26" s="9">
        <v>87.3</v>
      </c>
      <c r="I26" s="9">
        <v>97.7</v>
      </c>
      <c r="J26" s="9">
        <v>86.5</v>
      </c>
      <c r="K26" s="9">
        <v>98.5</v>
      </c>
      <c r="L26" s="9">
        <v>83.1</v>
      </c>
      <c r="M26" s="9">
        <v>92.8</v>
      </c>
      <c r="N26" s="9">
        <v>91.5</v>
      </c>
      <c r="O26" s="9">
        <v>96.1</v>
      </c>
      <c r="P26" s="9">
        <v>40.200000000000003</v>
      </c>
      <c r="Q26" s="20">
        <v>66.900000000000006</v>
      </c>
      <c r="R26" s="20">
        <v>95.3</v>
      </c>
      <c r="S26" s="20">
        <v>86.5</v>
      </c>
      <c r="T26" s="20">
        <v>93.6</v>
      </c>
      <c r="U26" s="20">
        <v>72.3</v>
      </c>
      <c r="V26" s="20">
        <v>95.9</v>
      </c>
      <c r="W26" s="20">
        <v>80.5</v>
      </c>
      <c r="X26" s="20">
        <v>98.3</v>
      </c>
      <c r="Y26" s="20">
        <v>94.3</v>
      </c>
      <c r="Z26" s="8">
        <v>32</v>
      </c>
    </row>
    <row r="27" spans="1:26" ht="15" customHeight="1">
      <c r="A27" s="7"/>
      <c r="B27" s="8">
        <v>33</v>
      </c>
      <c r="C27" s="9">
        <v>75.900000000000006</v>
      </c>
      <c r="D27" s="9">
        <v>95.2</v>
      </c>
      <c r="E27" s="9">
        <v>96.9</v>
      </c>
      <c r="F27" s="9">
        <v>99.6</v>
      </c>
      <c r="G27" s="9">
        <v>80.8</v>
      </c>
      <c r="H27" s="9">
        <v>90.5</v>
      </c>
      <c r="I27" s="9">
        <v>98.6</v>
      </c>
      <c r="J27" s="9">
        <v>90.5</v>
      </c>
      <c r="K27" s="9">
        <v>99.3</v>
      </c>
      <c r="L27" s="9">
        <v>88.3</v>
      </c>
      <c r="M27" s="9">
        <v>95.4</v>
      </c>
      <c r="N27" s="9">
        <v>93.9</v>
      </c>
      <c r="O27" s="9">
        <v>96.6</v>
      </c>
      <c r="P27" s="9">
        <v>48</v>
      </c>
      <c r="Q27" s="20">
        <v>75.599999999999994</v>
      </c>
      <c r="R27" s="20">
        <v>97.5</v>
      </c>
      <c r="S27" s="20">
        <v>90.9</v>
      </c>
      <c r="T27" s="20">
        <v>96.2</v>
      </c>
      <c r="U27" s="20">
        <v>79.900000000000006</v>
      </c>
      <c r="V27" s="20">
        <v>97.6</v>
      </c>
      <c r="W27" s="20">
        <v>85.3</v>
      </c>
      <c r="X27" s="20">
        <v>99</v>
      </c>
      <c r="Y27" s="20">
        <v>96.1</v>
      </c>
      <c r="Z27" s="8">
        <v>33</v>
      </c>
    </row>
    <row r="28" spans="1:26" ht="15" customHeight="1">
      <c r="A28" s="7"/>
      <c r="B28" s="8">
        <v>34</v>
      </c>
      <c r="C28" s="9">
        <v>82.8</v>
      </c>
      <c r="D28" s="9">
        <v>96.6</v>
      </c>
      <c r="E28" s="9">
        <v>98.2</v>
      </c>
      <c r="F28" s="9">
        <v>99.9</v>
      </c>
      <c r="G28" s="9">
        <v>86.7</v>
      </c>
      <c r="H28" s="9">
        <v>92.6</v>
      </c>
      <c r="I28" s="9">
        <v>99.1</v>
      </c>
      <c r="J28" s="9">
        <v>93.1</v>
      </c>
      <c r="K28" s="9">
        <v>99.6</v>
      </c>
      <c r="L28" s="9">
        <v>92.7</v>
      </c>
      <c r="M28" s="9">
        <v>96.8</v>
      </c>
      <c r="N28" s="9">
        <v>95.7</v>
      </c>
      <c r="O28" s="9">
        <v>97.6</v>
      </c>
      <c r="P28" s="9">
        <v>55.5</v>
      </c>
      <c r="Q28" s="20">
        <v>81.400000000000006</v>
      </c>
      <c r="R28" s="20">
        <v>99.1</v>
      </c>
      <c r="S28" s="20">
        <v>94.5</v>
      </c>
      <c r="T28" s="20">
        <v>98.1</v>
      </c>
      <c r="U28" s="20">
        <v>85.8</v>
      </c>
      <c r="V28" s="20">
        <v>98.8</v>
      </c>
      <c r="W28" s="20">
        <v>90.7</v>
      </c>
      <c r="X28" s="20">
        <v>99.4</v>
      </c>
      <c r="Y28" s="20">
        <v>97.4</v>
      </c>
      <c r="Z28" s="8">
        <v>34</v>
      </c>
    </row>
    <row r="29" spans="1:26" ht="15" customHeight="1">
      <c r="A29" s="7"/>
      <c r="B29" s="8">
        <v>35</v>
      </c>
      <c r="C29" s="9">
        <v>88.3</v>
      </c>
      <c r="D29" s="9">
        <v>97.6</v>
      </c>
      <c r="E29" s="9">
        <v>99.2</v>
      </c>
      <c r="F29" s="9">
        <v>100</v>
      </c>
      <c r="G29" s="9">
        <v>91.1</v>
      </c>
      <c r="H29" s="9">
        <v>95.3</v>
      </c>
      <c r="I29" s="9">
        <v>99.6</v>
      </c>
      <c r="J29" s="9">
        <v>95.2</v>
      </c>
      <c r="K29" s="9">
        <v>99.9</v>
      </c>
      <c r="L29" s="9">
        <v>95.5</v>
      </c>
      <c r="M29" s="9">
        <v>98.4</v>
      </c>
      <c r="N29" s="9">
        <v>96.6</v>
      </c>
      <c r="O29" s="9">
        <v>98.4</v>
      </c>
      <c r="P29" s="9">
        <v>63</v>
      </c>
      <c r="Q29" s="20">
        <v>87.9</v>
      </c>
      <c r="R29" s="20">
        <v>99.7</v>
      </c>
      <c r="S29" s="20">
        <v>97</v>
      </c>
      <c r="T29" s="20">
        <v>99</v>
      </c>
      <c r="U29" s="20">
        <v>91.4</v>
      </c>
      <c r="V29" s="20">
        <v>99.8</v>
      </c>
      <c r="W29" s="20">
        <v>94.2</v>
      </c>
      <c r="X29" s="20">
        <v>99.9</v>
      </c>
      <c r="Y29" s="20">
        <v>98.5</v>
      </c>
      <c r="Z29" s="8">
        <v>35</v>
      </c>
    </row>
    <row r="30" spans="1:26" ht="15" customHeight="1">
      <c r="A30" s="7"/>
      <c r="B30" s="8">
        <v>36</v>
      </c>
      <c r="C30" s="9">
        <v>92.8</v>
      </c>
      <c r="D30" s="9">
        <v>98.6</v>
      </c>
      <c r="E30" s="9">
        <v>99.7</v>
      </c>
      <c r="F30" s="9">
        <v>100</v>
      </c>
      <c r="G30" s="9">
        <v>94.9</v>
      </c>
      <c r="H30" s="9">
        <v>97.3</v>
      </c>
      <c r="I30" s="9">
        <v>99.6</v>
      </c>
      <c r="J30" s="9">
        <v>97.4</v>
      </c>
      <c r="K30" s="9">
        <v>100</v>
      </c>
      <c r="L30" s="9">
        <v>96.8</v>
      </c>
      <c r="M30" s="9">
        <v>98.9</v>
      </c>
      <c r="N30" s="9">
        <v>97.7</v>
      </c>
      <c r="O30" s="9">
        <v>99.1</v>
      </c>
      <c r="P30" s="9">
        <v>71.7</v>
      </c>
      <c r="Q30" s="20">
        <v>93</v>
      </c>
      <c r="R30" s="20">
        <v>99.9</v>
      </c>
      <c r="S30" s="20">
        <v>98.6</v>
      </c>
      <c r="T30" s="20">
        <v>99.7</v>
      </c>
      <c r="U30" s="20">
        <v>94.4</v>
      </c>
      <c r="V30" s="20">
        <v>99.9</v>
      </c>
      <c r="W30" s="20">
        <v>96.2</v>
      </c>
      <c r="X30" s="20">
        <v>99.9</v>
      </c>
      <c r="Y30" s="20">
        <v>99</v>
      </c>
      <c r="Z30" s="8">
        <v>36</v>
      </c>
    </row>
    <row r="31" spans="1:26" ht="15" customHeight="1">
      <c r="A31" s="7"/>
      <c r="B31" s="8">
        <v>37</v>
      </c>
      <c r="C31" s="9">
        <v>95.2</v>
      </c>
      <c r="D31" s="9">
        <v>98.9</v>
      </c>
      <c r="E31" s="9">
        <v>99.8</v>
      </c>
      <c r="F31" s="9">
        <v>100</v>
      </c>
      <c r="G31" s="9">
        <v>97.1</v>
      </c>
      <c r="H31" s="9">
        <v>98.6</v>
      </c>
      <c r="I31" s="9">
        <v>99.8</v>
      </c>
      <c r="J31" s="9">
        <v>98.2</v>
      </c>
      <c r="K31" s="9">
        <v>100</v>
      </c>
      <c r="L31" s="9">
        <v>98.7</v>
      </c>
      <c r="M31" s="9">
        <v>99.4</v>
      </c>
      <c r="N31" s="9">
        <v>98.4</v>
      </c>
      <c r="O31" s="9">
        <v>99.6</v>
      </c>
      <c r="P31" s="9">
        <v>78.8</v>
      </c>
      <c r="Q31" s="20">
        <v>96.1</v>
      </c>
      <c r="R31" s="20">
        <v>100</v>
      </c>
      <c r="S31" s="20">
        <v>99.3</v>
      </c>
      <c r="T31" s="20">
        <v>99.8</v>
      </c>
      <c r="U31" s="20">
        <v>97.5</v>
      </c>
      <c r="V31" s="20">
        <v>100</v>
      </c>
      <c r="W31" s="20">
        <v>98.3</v>
      </c>
      <c r="X31" s="20">
        <v>99.9</v>
      </c>
      <c r="Y31" s="20">
        <v>99.4</v>
      </c>
      <c r="Z31" s="8">
        <v>37</v>
      </c>
    </row>
    <row r="32" spans="1:26" ht="15" customHeight="1">
      <c r="A32" s="7"/>
      <c r="B32" s="8">
        <v>38</v>
      </c>
      <c r="C32" s="9">
        <v>97.7</v>
      </c>
      <c r="D32" s="9">
        <v>99.4</v>
      </c>
      <c r="E32" s="9">
        <v>99.9</v>
      </c>
      <c r="F32" s="9">
        <v>100</v>
      </c>
      <c r="G32" s="9">
        <v>98.9</v>
      </c>
      <c r="H32" s="9">
        <v>99.5</v>
      </c>
      <c r="I32" s="9">
        <v>99.9</v>
      </c>
      <c r="J32" s="9">
        <v>99</v>
      </c>
      <c r="K32" s="9">
        <v>100</v>
      </c>
      <c r="L32" s="9">
        <v>99.7</v>
      </c>
      <c r="M32" s="9">
        <v>99.8</v>
      </c>
      <c r="N32" s="9">
        <v>99.2</v>
      </c>
      <c r="O32" s="9">
        <v>99.8</v>
      </c>
      <c r="P32" s="9">
        <v>86.9</v>
      </c>
      <c r="Q32" s="20">
        <v>98.6</v>
      </c>
      <c r="R32" s="20">
        <v>100</v>
      </c>
      <c r="S32" s="20">
        <v>99.8</v>
      </c>
      <c r="T32" s="20">
        <v>100</v>
      </c>
      <c r="U32" s="20">
        <v>98.8</v>
      </c>
      <c r="V32" s="20">
        <v>100</v>
      </c>
      <c r="W32" s="20">
        <v>99.1</v>
      </c>
      <c r="X32" s="20">
        <v>100</v>
      </c>
      <c r="Y32" s="20">
        <v>99.9</v>
      </c>
      <c r="Z32" s="8">
        <v>38</v>
      </c>
    </row>
    <row r="33" spans="1:26" ht="15" customHeight="1">
      <c r="A33" s="7"/>
      <c r="B33" s="8">
        <v>39</v>
      </c>
      <c r="C33" s="9">
        <v>99.4</v>
      </c>
      <c r="D33" s="9">
        <v>99.9</v>
      </c>
      <c r="E33" s="9">
        <v>99.9</v>
      </c>
      <c r="F33" s="9">
        <v>100</v>
      </c>
      <c r="G33" s="9">
        <v>99.8</v>
      </c>
      <c r="H33" s="9">
        <v>99.9</v>
      </c>
      <c r="I33" s="9">
        <v>99.9</v>
      </c>
      <c r="J33" s="9">
        <v>99.7</v>
      </c>
      <c r="K33" s="9">
        <v>100</v>
      </c>
      <c r="L33" s="9">
        <v>99.9</v>
      </c>
      <c r="M33" s="9">
        <v>100</v>
      </c>
      <c r="N33" s="9">
        <v>99.6</v>
      </c>
      <c r="O33" s="9">
        <v>99.8</v>
      </c>
      <c r="P33" s="9">
        <v>92.9</v>
      </c>
      <c r="Q33" s="20">
        <v>99.4</v>
      </c>
      <c r="R33" s="20">
        <v>100</v>
      </c>
      <c r="S33" s="20">
        <v>99.9</v>
      </c>
      <c r="T33" s="20">
        <v>100</v>
      </c>
      <c r="U33" s="20">
        <v>99.7</v>
      </c>
      <c r="V33" s="20">
        <v>100</v>
      </c>
      <c r="W33" s="20">
        <v>100</v>
      </c>
      <c r="X33" s="20">
        <v>100</v>
      </c>
      <c r="Y33" s="20">
        <v>100</v>
      </c>
      <c r="Z33" s="8">
        <v>39</v>
      </c>
    </row>
    <row r="34" spans="1:26" ht="15" customHeight="1">
      <c r="A34" s="7"/>
      <c r="B34" s="8">
        <v>40</v>
      </c>
      <c r="C34" s="9">
        <v>100</v>
      </c>
      <c r="D34" s="9">
        <v>100</v>
      </c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>
        <v>100</v>
      </c>
      <c r="L34" s="9">
        <v>100</v>
      </c>
      <c r="M34" s="9">
        <v>100</v>
      </c>
      <c r="N34" s="9">
        <v>100</v>
      </c>
      <c r="O34" s="9">
        <v>100</v>
      </c>
      <c r="P34" s="9">
        <v>100</v>
      </c>
      <c r="Q34" s="20">
        <v>100</v>
      </c>
      <c r="R34" s="20">
        <v>100</v>
      </c>
      <c r="S34" s="20">
        <v>100</v>
      </c>
      <c r="T34" s="20">
        <v>100</v>
      </c>
      <c r="U34" s="20">
        <v>100</v>
      </c>
      <c r="V34" s="20">
        <v>100</v>
      </c>
      <c r="W34" s="20">
        <v>100</v>
      </c>
      <c r="X34" s="20">
        <v>100</v>
      </c>
      <c r="Y34" s="20">
        <v>100</v>
      </c>
      <c r="Z34" s="8">
        <v>40</v>
      </c>
    </row>
    <row r="35" spans="1:26" ht="15" customHeight="1">
      <c r="A35" s="3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5" customHeight="1">
      <c r="A36" s="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15" customHeight="1">
      <c r="A37" s="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15" customHeight="1">
      <c r="A38" s="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ht="15" customHeight="1">
      <c r="A39" s="16"/>
      <c r="B39" s="2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2"/>
    </row>
  </sheetData>
  <mergeCells count="6">
    <mergeCell ref="B1:Z1"/>
    <mergeCell ref="Z2:Z3"/>
    <mergeCell ref="B2:B3"/>
    <mergeCell ref="Q2:Y2"/>
    <mergeCell ref="F2:P2"/>
    <mergeCell ref="C2:E2"/>
  </mergeCells>
  <pageMargins left="0.75" right="0.75" top="1" bottom="1" header="0.5" footer="0.5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/>
  </sheetViews>
  <sheetFormatPr defaultColWidth="8.85546875" defaultRowHeight="12.75" customHeight="1"/>
  <cols>
    <col min="1" max="1" width="1.85546875" style="23" customWidth="1"/>
    <col min="2" max="2" width="6.140625" style="23" customWidth="1"/>
    <col min="3" max="25" width="4" style="23" customWidth="1"/>
    <col min="26" max="26" width="6.140625" style="23" customWidth="1"/>
    <col min="27" max="256" width="8.85546875" style="23" customWidth="1"/>
  </cols>
  <sheetData>
    <row r="1" spans="1:26" ht="20.100000000000001" customHeight="1">
      <c r="A1" s="2"/>
      <c r="B1" s="148" t="s">
        <v>29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26" ht="20.100000000000001" customHeight="1">
      <c r="A2" s="3"/>
      <c r="B2" s="157" t="s">
        <v>1</v>
      </c>
      <c r="C2" s="163"/>
      <c r="D2" s="163"/>
      <c r="E2" s="163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162"/>
      <c r="S2" s="162"/>
      <c r="T2" s="162"/>
      <c r="U2" s="162"/>
      <c r="V2" s="162"/>
      <c r="W2" s="162"/>
      <c r="X2" s="162"/>
      <c r="Y2" s="162"/>
      <c r="Z2" s="151" t="s">
        <v>1</v>
      </c>
    </row>
    <row r="3" spans="1:26" ht="69" customHeight="1">
      <c r="A3" s="3"/>
      <c r="B3" s="158"/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152"/>
    </row>
    <row r="4" spans="1:26" ht="15" customHeight="1">
      <c r="A4" s="7"/>
      <c r="B4" s="8">
        <v>10</v>
      </c>
      <c r="C4" s="20"/>
      <c r="D4" s="20"/>
      <c r="E4" s="20"/>
      <c r="F4" s="20">
        <v>0.4</v>
      </c>
      <c r="G4" s="20"/>
      <c r="H4" s="20">
        <v>0.1</v>
      </c>
      <c r="I4" s="20">
        <v>0.1</v>
      </c>
      <c r="J4" s="20"/>
      <c r="K4" s="20">
        <v>0.1</v>
      </c>
      <c r="L4" s="20"/>
      <c r="M4" s="20">
        <v>0.4</v>
      </c>
      <c r="N4" s="20">
        <v>1</v>
      </c>
      <c r="O4" s="20">
        <v>1.7</v>
      </c>
      <c r="P4" s="20"/>
      <c r="Q4" s="24"/>
      <c r="R4" s="24"/>
      <c r="S4" s="24"/>
      <c r="T4" s="24">
        <v>0.2</v>
      </c>
      <c r="U4" s="24"/>
      <c r="V4" s="24"/>
      <c r="W4" s="24">
        <v>0.1</v>
      </c>
      <c r="X4" s="24"/>
      <c r="Y4" s="24">
        <v>0.1</v>
      </c>
      <c r="Z4" s="8">
        <v>10</v>
      </c>
    </row>
    <row r="5" spans="1:26" ht="15" customHeight="1">
      <c r="A5" s="7"/>
      <c r="B5" s="8">
        <v>11</v>
      </c>
      <c r="C5" s="20"/>
      <c r="D5" s="20">
        <v>0</v>
      </c>
      <c r="E5" s="20"/>
      <c r="F5" s="20">
        <v>0.8</v>
      </c>
      <c r="G5" s="20">
        <v>0.1</v>
      </c>
      <c r="H5" s="20">
        <v>0.4</v>
      </c>
      <c r="I5" s="20">
        <v>0.2</v>
      </c>
      <c r="J5" s="20"/>
      <c r="K5" s="20">
        <v>0.4</v>
      </c>
      <c r="L5" s="20">
        <v>0.1</v>
      </c>
      <c r="M5" s="20">
        <v>1.5</v>
      </c>
      <c r="N5" s="20">
        <v>2.9</v>
      </c>
      <c r="O5" s="20">
        <v>4.2</v>
      </c>
      <c r="P5" s="20">
        <v>0.1</v>
      </c>
      <c r="Q5" s="24"/>
      <c r="R5" s="24"/>
      <c r="S5" s="24">
        <v>0.1</v>
      </c>
      <c r="T5" s="24">
        <v>0.4</v>
      </c>
      <c r="U5" s="24"/>
      <c r="V5" s="24"/>
      <c r="W5" s="24">
        <v>0.2</v>
      </c>
      <c r="X5" s="24"/>
      <c r="Y5" s="24">
        <v>0.2</v>
      </c>
      <c r="Z5" s="8">
        <v>11</v>
      </c>
    </row>
    <row r="6" spans="1:26" ht="15" customHeight="1">
      <c r="A6" s="7"/>
      <c r="B6" s="8">
        <v>12</v>
      </c>
      <c r="C6" s="20"/>
      <c r="D6" s="20">
        <v>0.2</v>
      </c>
      <c r="E6" s="20"/>
      <c r="F6" s="20">
        <v>1.5</v>
      </c>
      <c r="G6" s="20">
        <v>0.4</v>
      </c>
      <c r="H6" s="20">
        <v>0.5</v>
      </c>
      <c r="I6" s="20">
        <v>0.4</v>
      </c>
      <c r="J6" s="20">
        <v>0.1</v>
      </c>
      <c r="K6" s="20">
        <v>0.7</v>
      </c>
      <c r="L6" s="20">
        <v>0.2</v>
      </c>
      <c r="M6" s="20">
        <v>3.6</v>
      </c>
      <c r="N6" s="20">
        <v>5.8</v>
      </c>
      <c r="O6" s="20">
        <v>6.3</v>
      </c>
      <c r="P6" s="20">
        <v>0.4</v>
      </c>
      <c r="Q6" s="24"/>
      <c r="R6" s="24"/>
      <c r="S6" s="24">
        <v>0.2</v>
      </c>
      <c r="T6" s="24">
        <v>0.5</v>
      </c>
      <c r="U6" s="24"/>
      <c r="V6" s="24">
        <v>0.1</v>
      </c>
      <c r="W6" s="24">
        <v>0.2</v>
      </c>
      <c r="X6" s="24"/>
      <c r="Y6" s="24">
        <v>0.6</v>
      </c>
      <c r="Z6" s="8">
        <v>12</v>
      </c>
    </row>
    <row r="7" spans="1:26" ht="15" customHeight="1">
      <c r="A7" s="7"/>
      <c r="B7" s="8">
        <v>13</v>
      </c>
      <c r="C7" s="20"/>
      <c r="D7" s="20">
        <v>0.2</v>
      </c>
      <c r="E7" s="20">
        <v>0.1</v>
      </c>
      <c r="F7" s="20">
        <v>2.4</v>
      </c>
      <c r="G7" s="20">
        <v>0.8</v>
      </c>
      <c r="H7" s="20">
        <v>1.2</v>
      </c>
      <c r="I7" s="20">
        <v>1</v>
      </c>
      <c r="J7" s="20">
        <v>0.2</v>
      </c>
      <c r="K7" s="20">
        <v>1.8</v>
      </c>
      <c r="L7" s="20">
        <v>0.2</v>
      </c>
      <c r="M7" s="20">
        <v>6.6</v>
      </c>
      <c r="N7" s="20">
        <v>9.6999999999999993</v>
      </c>
      <c r="O7" s="20">
        <v>9.9</v>
      </c>
      <c r="P7" s="20">
        <v>0.7</v>
      </c>
      <c r="Q7" s="24"/>
      <c r="R7" s="24"/>
      <c r="S7" s="24">
        <v>0.4</v>
      </c>
      <c r="T7" s="24">
        <v>0.8</v>
      </c>
      <c r="U7" s="24"/>
      <c r="V7" s="24">
        <v>0.4</v>
      </c>
      <c r="W7" s="24">
        <v>0.4</v>
      </c>
      <c r="X7" s="24"/>
      <c r="Y7" s="24">
        <v>0.7</v>
      </c>
      <c r="Z7" s="8">
        <v>13</v>
      </c>
    </row>
    <row r="8" spans="1:26" ht="15" customHeight="1">
      <c r="A8" s="7"/>
      <c r="B8" s="8">
        <v>14</v>
      </c>
      <c r="C8" s="20"/>
      <c r="D8" s="20">
        <v>0.7</v>
      </c>
      <c r="E8" s="20">
        <v>0.2</v>
      </c>
      <c r="F8" s="20">
        <v>4.3</v>
      </c>
      <c r="G8" s="20">
        <v>1.3</v>
      </c>
      <c r="H8" s="20">
        <v>2.1</v>
      </c>
      <c r="I8" s="20">
        <v>1.7</v>
      </c>
      <c r="J8" s="20">
        <v>0.2</v>
      </c>
      <c r="K8" s="20">
        <v>2.9</v>
      </c>
      <c r="L8" s="20">
        <v>0.6</v>
      </c>
      <c r="M8" s="20">
        <v>10.7</v>
      </c>
      <c r="N8" s="20">
        <v>13.8</v>
      </c>
      <c r="O8" s="20">
        <v>14.4</v>
      </c>
      <c r="P8" s="20">
        <v>1.1000000000000001</v>
      </c>
      <c r="Q8" s="24"/>
      <c r="R8" s="24">
        <v>0.7</v>
      </c>
      <c r="S8" s="24">
        <v>0.5</v>
      </c>
      <c r="T8" s="24">
        <v>1</v>
      </c>
      <c r="U8" s="24">
        <v>0.1</v>
      </c>
      <c r="V8" s="24">
        <v>1</v>
      </c>
      <c r="W8" s="24">
        <v>0.4</v>
      </c>
      <c r="X8" s="24">
        <v>0.6</v>
      </c>
      <c r="Y8" s="24">
        <v>2.2999999999999998</v>
      </c>
      <c r="Z8" s="8">
        <v>14</v>
      </c>
    </row>
    <row r="9" spans="1:26" ht="15" customHeight="1">
      <c r="A9" s="7"/>
      <c r="B9" s="8">
        <v>15</v>
      </c>
      <c r="C9" s="20"/>
      <c r="D9" s="20">
        <v>1.8</v>
      </c>
      <c r="E9" s="20">
        <v>0.4</v>
      </c>
      <c r="F9" s="20">
        <v>7.4</v>
      </c>
      <c r="G9" s="20">
        <v>3</v>
      </c>
      <c r="H9" s="20">
        <v>3.2</v>
      </c>
      <c r="I9" s="20">
        <v>3.2</v>
      </c>
      <c r="J9" s="20">
        <v>0.8</v>
      </c>
      <c r="K9" s="20">
        <v>4.5</v>
      </c>
      <c r="L9" s="20">
        <v>1.5</v>
      </c>
      <c r="M9" s="20">
        <v>16.8</v>
      </c>
      <c r="N9" s="20">
        <v>19</v>
      </c>
      <c r="O9" s="20">
        <v>19.5</v>
      </c>
      <c r="P9" s="20">
        <v>2.6</v>
      </c>
      <c r="Q9" s="24">
        <v>0.2</v>
      </c>
      <c r="R9" s="24">
        <v>0.7</v>
      </c>
      <c r="S9" s="24">
        <v>0.5</v>
      </c>
      <c r="T9" s="24">
        <v>1.3</v>
      </c>
      <c r="U9" s="24">
        <v>0.4</v>
      </c>
      <c r="V9" s="25">
        <v>0.2</v>
      </c>
      <c r="W9" s="24">
        <v>0.5</v>
      </c>
      <c r="X9" s="24">
        <v>1.1000000000000001</v>
      </c>
      <c r="Y9" s="24">
        <v>3.2</v>
      </c>
      <c r="Z9" s="8">
        <v>15</v>
      </c>
    </row>
    <row r="10" spans="1:26" ht="15" customHeight="1">
      <c r="A10" s="7"/>
      <c r="B10" s="8">
        <v>16</v>
      </c>
      <c r="C10" s="20">
        <v>0.1</v>
      </c>
      <c r="D10" s="20">
        <v>2.7</v>
      </c>
      <c r="E10" s="20">
        <v>0.8</v>
      </c>
      <c r="F10" s="20">
        <v>10.6</v>
      </c>
      <c r="G10" s="20">
        <v>4.4000000000000004</v>
      </c>
      <c r="H10" s="20">
        <v>5.2</v>
      </c>
      <c r="I10" s="20">
        <v>5.0999999999999996</v>
      </c>
      <c r="J10" s="20">
        <v>2.1</v>
      </c>
      <c r="K10" s="20">
        <v>7.6</v>
      </c>
      <c r="L10" s="20">
        <v>2.6</v>
      </c>
      <c r="M10" s="20">
        <v>20.3</v>
      </c>
      <c r="N10" s="20">
        <v>25.7</v>
      </c>
      <c r="O10" s="20">
        <v>24.7</v>
      </c>
      <c r="P10" s="20">
        <v>3.5</v>
      </c>
      <c r="Q10" s="24">
        <v>0.4</v>
      </c>
      <c r="R10" s="24">
        <v>1</v>
      </c>
      <c r="S10" s="24">
        <v>0.6</v>
      </c>
      <c r="T10" s="24">
        <v>1.8</v>
      </c>
      <c r="U10" s="24">
        <v>0.6</v>
      </c>
      <c r="V10" s="24">
        <v>3.1</v>
      </c>
      <c r="W10" s="24">
        <v>0.7</v>
      </c>
      <c r="X10" s="24">
        <v>3</v>
      </c>
      <c r="Y10" s="24">
        <v>6.1</v>
      </c>
      <c r="Z10" s="8">
        <v>16</v>
      </c>
    </row>
    <row r="11" spans="1:26" ht="15" customHeight="1">
      <c r="A11" s="7"/>
      <c r="B11" s="8">
        <v>17</v>
      </c>
      <c r="C11" s="20">
        <v>0.4</v>
      </c>
      <c r="D11" s="20">
        <v>3.6</v>
      </c>
      <c r="E11" s="20">
        <v>1.8</v>
      </c>
      <c r="F11" s="20">
        <v>14.7</v>
      </c>
      <c r="G11" s="20">
        <v>6.9</v>
      </c>
      <c r="H11" s="20">
        <v>7.6</v>
      </c>
      <c r="I11" s="20">
        <v>7.3</v>
      </c>
      <c r="J11" s="20">
        <v>3.5</v>
      </c>
      <c r="K11" s="20">
        <v>11.3</v>
      </c>
      <c r="L11" s="20">
        <v>3.6</v>
      </c>
      <c r="M11" s="20">
        <v>26.6</v>
      </c>
      <c r="N11" s="20">
        <v>32.1</v>
      </c>
      <c r="O11" s="20">
        <v>31.5</v>
      </c>
      <c r="P11" s="20">
        <v>4.8</v>
      </c>
      <c r="Q11" s="24">
        <v>0.6</v>
      </c>
      <c r="R11" s="24">
        <v>1.3</v>
      </c>
      <c r="S11" s="24">
        <v>1</v>
      </c>
      <c r="T11" s="24">
        <v>2.9</v>
      </c>
      <c r="U11" s="24">
        <v>1.1000000000000001</v>
      </c>
      <c r="V11" s="24">
        <v>4.4000000000000004</v>
      </c>
      <c r="W11" s="24">
        <v>1.1000000000000001</v>
      </c>
      <c r="X11" s="24">
        <v>7.2</v>
      </c>
      <c r="Y11" s="24">
        <v>7.7</v>
      </c>
      <c r="Z11" s="8">
        <v>17</v>
      </c>
    </row>
    <row r="12" spans="1:26" ht="15" customHeight="1">
      <c r="A12" s="7"/>
      <c r="B12" s="8">
        <v>18</v>
      </c>
      <c r="C12" s="20">
        <v>0.5</v>
      </c>
      <c r="D12" s="20">
        <v>5.2</v>
      </c>
      <c r="E12" s="20">
        <v>3.7</v>
      </c>
      <c r="F12" s="20">
        <v>18.2</v>
      </c>
      <c r="G12" s="20">
        <v>10.3</v>
      </c>
      <c r="H12" s="20">
        <v>10.4</v>
      </c>
      <c r="I12" s="20">
        <v>9.8000000000000007</v>
      </c>
      <c r="J12" s="20">
        <v>5.5</v>
      </c>
      <c r="K12" s="20">
        <v>17</v>
      </c>
      <c r="L12" s="20">
        <v>5.2</v>
      </c>
      <c r="M12" s="20">
        <v>33.5</v>
      </c>
      <c r="N12" s="20">
        <v>39.6</v>
      </c>
      <c r="O12" s="20">
        <v>37.799999999999997</v>
      </c>
      <c r="P12" s="20">
        <v>6.3</v>
      </c>
      <c r="Q12" s="24">
        <v>1.1000000000000001</v>
      </c>
      <c r="R12" s="24">
        <v>2</v>
      </c>
      <c r="S12" s="24">
        <v>1.5</v>
      </c>
      <c r="T12" s="24">
        <v>5.0999999999999996</v>
      </c>
      <c r="U12" s="24">
        <v>1.9</v>
      </c>
      <c r="V12" s="24">
        <v>7</v>
      </c>
      <c r="W12" s="24">
        <v>2.4</v>
      </c>
      <c r="X12" s="24">
        <v>11.3</v>
      </c>
      <c r="Y12" s="24">
        <v>10.6</v>
      </c>
      <c r="Z12" s="8">
        <v>18</v>
      </c>
    </row>
    <row r="13" spans="1:26" ht="15" customHeight="1">
      <c r="A13" s="7"/>
      <c r="B13" s="8">
        <v>19</v>
      </c>
      <c r="C13" s="20">
        <v>1.3</v>
      </c>
      <c r="D13" s="20">
        <v>7.6</v>
      </c>
      <c r="E13" s="20">
        <v>5.7</v>
      </c>
      <c r="F13" s="20">
        <v>23.4</v>
      </c>
      <c r="G13" s="20">
        <v>12.3</v>
      </c>
      <c r="H13" s="20">
        <v>13.9</v>
      </c>
      <c r="I13" s="20">
        <v>13.7</v>
      </c>
      <c r="J13" s="20">
        <v>9.4</v>
      </c>
      <c r="K13" s="20">
        <v>21.8</v>
      </c>
      <c r="L13" s="20">
        <v>8</v>
      </c>
      <c r="M13" s="20">
        <v>41.6</v>
      </c>
      <c r="N13" s="20">
        <v>46</v>
      </c>
      <c r="O13" s="20">
        <v>44.2</v>
      </c>
      <c r="P13" s="20">
        <v>8.5</v>
      </c>
      <c r="Q13" s="24">
        <v>1.8</v>
      </c>
      <c r="R13" s="24">
        <v>3.3</v>
      </c>
      <c r="S13" s="24">
        <v>2.2999999999999998</v>
      </c>
      <c r="T13" s="24">
        <v>6.9</v>
      </c>
      <c r="U13" s="24">
        <v>3.2</v>
      </c>
      <c r="V13" s="24">
        <v>11.2</v>
      </c>
      <c r="W13" s="24">
        <v>3.5</v>
      </c>
      <c r="X13" s="24">
        <v>16.2</v>
      </c>
      <c r="Y13" s="24">
        <v>13.6</v>
      </c>
      <c r="Z13" s="8">
        <v>19</v>
      </c>
    </row>
    <row r="14" spans="1:26" ht="15" customHeight="1">
      <c r="A14" s="7"/>
      <c r="B14" s="8">
        <v>20</v>
      </c>
      <c r="C14" s="20">
        <v>2.5</v>
      </c>
      <c r="D14" s="20">
        <v>9.4</v>
      </c>
      <c r="E14" s="20">
        <v>9.1999999999999993</v>
      </c>
      <c r="F14" s="20">
        <v>29.9</v>
      </c>
      <c r="G14" s="20">
        <v>14.8</v>
      </c>
      <c r="H14" s="20">
        <v>18.5</v>
      </c>
      <c r="I14" s="20">
        <v>17.600000000000001</v>
      </c>
      <c r="J14" s="20">
        <v>14.3</v>
      </c>
      <c r="K14" s="20">
        <v>27.3</v>
      </c>
      <c r="L14" s="20">
        <v>10.7</v>
      </c>
      <c r="M14" s="20">
        <v>49.2</v>
      </c>
      <c r="N14" s="20">
        <v>53</v>
      </c>
      <c r="O14" s="20">
        <v>51</v>
      </c>
      <c r="P14" s="20">
        <v>11.6</v>
      </c>
      <c r="Q14" s="24">
        <v>2.6</v>
      </c>
      <c r="R14" s="24">
        <v>5.0999999999999996</v>
      </c>
      <c r="S14" s="24">
        <v>3.7</v>
      </c>
      <c r="T14" s="24">
        <v>9.9</v>
      </c>
      <c r="U14" s="24">
        <v>5</v>
      </c>
      <c r="V14" s="24">
        <v>14.9</v>
      </c>
      <c r="W14" s="24">
        <v>5.8</v>
      </c>
      <c r="X14" s="24">
        <v>22.8</v>
      </c>
      <c r="Y14" s="24">
        <v>17.8</v>
      </c>
      <c r="Z14" s="8">
        <v>20</v>
      </c>
    </row>
    <row r="15" spans="1:26" ht="15" customHeight="1">
      <c r="A15" s="7"/>
      <c r="B15" s="8">
        <v>21</v>
      </c>
      <c r="C15" s="20">
        <v>5</v>
      </c>
      <c r="D15" s="20">
        <v>15.1</v>
      </c>
      <c r="E15" s="20">
        <v>13.9</v>
      </c>
      <c r="F15" s="20">
        <v>37.299999999999997</v>
      </c>
      <c r="G15" s="20">
        <v>19.399999999999999</v>
      </c>
      <c r="H15" s="20">
        <v>23.2</v>
      </c>
      <c r="I15" s="20">
        <v>20.399999999999999</v>
      </c>
      <c r="J15" s="20">
        <v>19.7</v>
      </c>
      <c r="K15" s="20">
        <v>33.4</v>
      </c>
      <c r="L15" s="20">
        <v>15.3</v>
      </c>
      <c r="M15" s="20">
        <v>56.9</v>
      </c>
      <c r="N15" s="20">
        <v>60.4</v>
      </c>
      <c r="O15" s="20">
        <v>56.7</v>
      </c>
      <c r="P15" s="20">
        <v>15.3</v>
      </c>
      <c r="Q15" s="24">
        <v>3.2</v>
      </c>
      <c r="R15" s="24">
        <v>8.1</v>
      </c>
      <c r="S15" s="24">
        <v>6.2</v>
      </c>
      <c r="T15" s="24">
        <v>13</v>
      </c>
      <c r="U15" s="24">
        <v>9.1999999999999993</v>
      </c>
      <c r="V15" s="24">
        <v>20.6</v>
      </c>
      <c r="W15" s="24">
        <v>9.8000000000000007</v>
      </c>
      <c r="X15" s="24">
        <v>29.6</v>
      </c>
      <c r="Y15" s="24">
        <v>22.5</v>
      </c>
      <c r="Z15" s="8">
        <v>21</v>
      </c>
    </row>
    <row r="16" spans="1:26" ht="15" customHeight="1">
      <c r="A16" s="7"/>
      <c r="B16" s="8">
        <v>22</v>
      </c>
      <c r="C16" s="20">
        <v>7.2</v>
      </c>
      <c r="D16" s="20">
        <v>18.5</v>
      </c>
      <c r="E16" s="20">
        <v>17.899999999999999</v>
      </c>
      <c r="F16" s="20">
        <v>43.7</v>
      </c>
      <c r="G16" s="20">
        <v>25.1</v>
      </c>
      <c r="H16" s="20">
        <v>29.6</v>
      </c>
      <c r="I16" s="20">
        <v>26</v>
      </c>
      <c r="J16" s="20">
        <v>25.9</v>
      </c>
      <c r="K16" s="20">
        <v>40.799999999999997</v>
      </c>
      <c r="L16" s="20">
        <v>20.9</v>
      </c>
      <c r="M16" s="20">
        <v>62.9</v>
      </c>
      <c r="N16" s="20">
        <v>66.900000000000006</v>
      </c>
      <c r="O16" s="20">
        <v>61.5</v>
      </c>
      <c r="P16" s="20">
        <v>19.5</v>
      </c>
      <c r="Q16" s="24">
        <v>5.0999999999999996</v>
      </c>
      <c r="R16" s="24">
        <v>13.6</v>
      </c>
      <c r="S16" s="24">
        <v>8.6999999999999993</v>
      </c>
      <c r="T16" s="24">
        <v>19.8</v>
      </c>
      <c r="U16" s="24">
        <v>16.3</v>
      </c>
      <c r="V16" s="24">
        <v>27.3</v>
      </c>
      <c r="W16" s="24">
        <v>12.4</v>
      </c>
      <c r="X16" s="24">
        <v>37.1</v>
      </c>
      <c r="Y16" s="24">
        <v>28.1</v>
      </c>
      <c r="Z16" s="8">
        <v>22</v>
      </c>
    </row>
    <row r="17" spans="1:26" ht="15" customHeight="1">
      <c r="A17" s="7"/>
      <c r="B17" s="8">
        <v>23</v>
      </c>
      <c r="C17" s="20">
        <v>11.1</v>
      </c>
      <c r="D17" s="20">
        <v>26.5</v>
      </c>
      <c r="E17" s="20">
        <v>24.1</v>
      </c>
      <c r="F17" s="20">
        <v>49.8</v>
      </c>
      <c r="G17" s="20">
        <v>31.8</v>
      </c>
      <c r="H17" s="20">
        <v>35</v>
      </c>
      <c r="I17" s="20">
        <v>31</v>
      </c>
      <c r="J17" s="20">
        <v>32.700000000000003</v>
      </c>
      <c r="K17" s="20">
        <v>49</v>
      </c>
      <c r="L17" s="20">
        <v>27.2</v>
      </c>
      <c r="M17" s="20">
        <v>70.3</v>
      </c>
      <c r="N17" s="20">
        <v>72</v>
      </c>
      <c r="O17" s="20">
        <v>66.900000000000006</v>
      </c>
      <c r="P17" s="20">
        <v>25.5</v>
      </c>
      <c r="Q17" s="24">
        <v>7.3</v>
      </c>
      <c r="R17" s="24">
        <v>20.399999999999999</v>
      </c>
      <c r="S17" s="24">
        <v>12.4</v>
      </c>
      <c r="T17" s="24">
        <v>25.9</v>
      </c>
      <c r="U17" s="24">
        <v>21.9</v>
      </c>
      <c r="V17" s="24">
        <v>36.4</v>
      </c>
      <c r="W17" s="24">
        <v>16.7</v>
      </c>
      <c r="X17" s="24">
        <v>44.9</v>
      </c>
      <c r="Y17" s="24">
        <v>35</v>
      </c>
      <c r="Z17" s="8">
        <v>23</v>
      </c>
    </row>
    <row r="18" spans="1:26" ht="15" customHeight="1">
      <c r="A18" s="7"/>
      <c r="B18" s="8">
        <v>24</v>
      </c>
      <c r="C18" s="20">
        <v>14.5</v>
      </c>
      <c r="D18" s="20">
        <v>34.4</v>
      </c>
      <c r="E18" s="20">
        <v>31.6</v>
      </c>
      <c r="F18" s="20">
        <v>57.3</v>
      </c>
      <c r="G18" s="20">
        <v>37.200000000000003</v>
      </c>
      <c r="H18" s="20">
        <v>43.7</v>
      </c>
      <c r="I18" s="20">
        <v>38.4</v>
      </c>
      <c r="J18" s="20">
        <v>39.299999999999997</v>
      </c>
      <c r="K18" s="20">
        <v>55.8</v>
      </c>
      <c r="L18" s="20">
        <v>35.299999999999997</v>
      </c>
      <c r="M18" s="20">
        <v>74.7</v>
      </c>
      <c r="N18" s="20">
        <v>77</v>
      </c>
      <c r="O18" s="20">
        <v>71.5</v>
      </c>
      <c r="P18" s="20">
        <v>30</v>
      </c>
      <c r="Q18" s="24">
        <v>10.6</v>
      </c>
      <c r="R18" s="24">
        <v>28.2</v>
      </c>
      <c r="S18" s="24">
        <v>19.3</v>
      </c>
      <c r="T18" s="24">
        <v>32.799999999999997</v>
      </c>
      <c r="U18" s="24">
        <v>28.8</v>
      </c>
      <c r="V18" s="24">
        <v>43.7</v>
      </c>
      <c r="W18" s="24">
        <v>22.2</v>
      </c>
      <c r="X18" s="24">
        <v>52.9</v>
      </c>
      <c r="Y18" s="24">
        <v>42.6</v>
      </c>
      <c r="Z18" s="8">
        <v>24</v>
      </c>
    </row>
    <row r="19" spans="1:26" ht="15" customHeight="1">
      <c r="A19" s="7"/>
      <c r="B19" s="8">
        <v>25</v>
      </c>
      <c r="C19" s="20">
        <v>20</v>
      </c>
      <c r="D19" s="20">
        <v>43.5</v>
      </c>
      <c r="E19" s="20">
        <v>39.1</v>
      </c>
      <c r="F19" s="20">
        <v>66.5</v>
      </c>
      <c r="G19" s="20">
        <v>41.6</v>
      </c>
      <c r="H19" s="20">
        <v>48.6</v>
      </c>
      <c r="I19" s="20">
        <v>44.3</v>
      </c>
      <c r="J19" s="20">
        <v>44.7</v>
      </c>
      <c r="K19" s="20">
        <v>65.3</v>
      </c>
      <c r="L19" s="20">
        <v>42.2</v>
      </c>
      <c r="M19" s="20">
        <v>80.2</v>
      </c>
      <c r="N19" s="20">
        <v>82.4</v>
      </c>
      <c r="O19" s="20">
        <v>75.400000000000006</v>
      </c>
      <c r="P19" s="20">
        <v>35.799999999999997</v>
      </c>
      <c r="Q19" s="24">
        <v>16</v>
      </c>
      <c r="R19" s="24">
        <v>39</v>
      </c>
      <c r="S19" s="24">
        <v>25.9</v>
      </c>
      <c r="T19" s="24">
        <v>42.4</v>
      </c>
      <c r="U19" s="24">
        <v>37.5</v>
      </c>
      <c r="V19" s="24">
        <v>54.2</v>
      </c>
      <c r="W19" s="24">
        <v>29.9</v>
      </c>
      <c r="X19" s="24">
        <v>61.1</v>
      </c>
      <c r="Y19" s="24">
        <v>49.3</v>
      </c>
      <c r="Z19" s="8">
        <v>25</v>
      </c>
    </row>
    <row r="20" spans="1:26" ht="15" customHeight="1">
      <c r="A20" s="7"/>
      <c r="B20" s="8">
        <v>26</v>
      </c>
      <c r="C20" s="20">
        <v>28.2</v>
      </c>
      <c r="D20" s="20">
        <v>48.5</v>
      </c>
      <c r="E20" s="20">
        <v>47.7</v>
      </c>
      <c r="F20" s="20">
        <v>74.5</v>
      </c>
      <c r="G20" s="20">
        <v>48.6</v>
      </c>
      <c r="H20" s="20">
        <v>54.2</v>
      </c>
      <c r="I20" s="20">
        <v>50.9</v>
      </c>
      <c r="J20" s="20">
        <v>53</v>
      </c>
      <c r="K20" s="20">
        <v>71</v>
      </c>
      <c r="L20" s="20">
        <v>49.5</v>
      </c>
      <c r="M20" s="20">
        <v>83.2</v>
      </c>
      <c r="N20" s="20">
        <v>84.9</v>
      </c>
      <c r="O20" s="20">
        <v>78.7</v>
      </c>
      <c r="P20" s="20">
        <v>40.200000000000003</v>
      </c>
      <c r="Q20" s="24">
        <v>20.7</v>
      </c>
      <c r="R20" s="24">
        <v>49.7</v>
      </c>
      <c r="S20" s="24">
        <v>32.4</v>
      </c>
      <c r="T20" s="24">
        <v>53.6</v>
      </c>
      <c r="U20" s="24">
        <v>48</v>
      </c>
      <c r="V20" s="24">
        <v>63.1</v>
      </c>
      <c r="W20" s="24">
        <v>37.200000000000003</v>
      </c>
      <c r="X20" s="24">
        <v>67.2</v>
      </c>
      <c r="Y20" s="24">
        <v>55.8</v>
      </c>
      <c r="Z20" s="8">
        <v>26</v>
      </c>
    </row>
    <row r="21" spans="1:26" ht="15" customHeight="1">
      <c r="A21" s="7"/>
      <c r="B21" s="8">
        <v>27</v>
      </c>
      <c r="C21" s="20">
        <v>35.6</v>
      </c>
      <c r="D21" s="20">
        <v>57.2</v>
      </c>
      <c r="E21" s="20">
        <v>54.8</v>
      </c>
      <c r="F21" s="20">
        <v>80.5</v>
      </c>
      <c r="G21" s="20">
        <v>55.9</v>
      </c>
      <c r="H21" s="20">
        <v>59.8</v>
      </c>
      <c r="I21" s="20">
        <v>57.3</v>
      </c>
      <c r="J21" s="20">
        <v>60.7</v>
      </c>
      <c r="K21" s="20">
        <v>75.900000000000006</v>
      </c>
      <c r="L21" s="20">
        <v>57.4</v>
      </c>
      <c r="M21" s="20">
        <v>86.8</v>
      </c>
      <c r="N21" s="20">
        <v>88.9</v>
      </c>
      <c r="O21" s="20">
        <v>82.6</v>
      </c>
      <c r="P21" s="20">
        <v>46.2</v>
      </c>
      <c r="Q21" s="24">
        <v>26.5</v>
      </c>
      <c r="R21" s="24">
        <v>59.7</v>
      </c>
      <c r="S21" s="24">
        <v>39</v>
      </c>
      <c r="T21" s="24">
        <v>61.1</v>
      </c>
      <c r="U21" s="24">
        <v>55.7</v>
      </c>
      <c r="V21" s="24">
        <v>69.2</v>
      </c>
      <c r="W21" s="24">
        <v>44.1</v>
      </c>
      <c r="X21" s="24">
        <v>75.3</v>
      </c>
      <c r="Y21" s="24">
        <v>62.6</v>
      </c>
      <c r="Z21" s="8">
        <v>27</v>
      </c>
    </row>
    <row r="22" spans="1:26" ht="15" customHeight="1">
      <c r="A22" s="7"/>
      <c r="B22" s="8">
        <v>28</v>
      </c>
      <c r="C22" s="20">
        <v>44.2</v>
      </c>
      <c r="D22" s="20">
        <v>65.599999999999994</v>
      </c>
      <c r="E22" s="20">
        <v>62.1</v>
      </c>
      <c r="F22" s="20">
        <v>84.6</v>
      </c>
      <c r="G22" s="20">
        <v>61.4</v>
      </c>
      <c r="H22" s="20">
        <v>66.5</v>
      </c>
      <c r="I22" s="20">
        <v>63.1</v>
      </c>
      <c r="J22" s="20">
        <v>67.599999999999994</v>
      </c>
      <c r="K22" s="20">
        <v>80.5</v>
      </c>
      <c r="L22" s="20">
        <v>64.400000000000006</v>
      </c>
      <c r="M22" s="20">
        <v>89.5</v>
      </c>
      <c r="N22" s="20">
        <v>90.6</v>
      </c>
      <c r="O22" s="20">
        <v>85.9</v>
      </c>
      <c r="P22" s="20">
        <v>51.3</v>
      </c>
      <c r="Q22" s="24">
        <v>34.6</v>
      </c>
      <c r="R22" s="24">
        <v>68.900000000000006</v>
      </c>
      <c r="S22" s="24">
        <v>46.8</v>
      </c>
      <c r="T22" s="24">
        <v>70.099999999999994</v>
      </c>
      <c r="U22" s="24">
        <v>63.4</v>
      </c>
      <c r="V22" s="24">
        <v>76.3</v>
      </c>
      <c r="W22" s="24">
        <v>52.2</v>
      </c>
      <c r="X22" s="24">
        <v>81.2</v>
      </c>
      <c r="Y22" s="24">
        <v>68.900000000000006</v>
      </c>
      <c r="Z22" s="8">
        <v>28</v>
      </c>
    </row>
    <row r="23" spans="1:26" ht="15" customHeight="1">
      <c r="A23" s="7"/>
      <c r="B23" s="8">
        <v>29</v>
      </c>
      <c r="C23" s="20">
        <v>53.9</v>
      </c>
      <c r="D23" s="20">
        <v>71.3</v>
      </c>
      <c r="E23" s="20">
        <v>69.2</v>
      </c>
      <c r="F23" s="20">
        <v>88.1</v>
      </c>
      <c r="G23" s="20">
        <v>66.7</v>
      </c>
      <c r="H23" s="20">
        <v>73.8</v>
      </c>
      <c r="I23" s="20">
        <v>69.5</v>
      </c>
      <c r="J23" s="20">
        <v>73.5</v>
      </c>
      <c r="K23" s="20">
        <v>84</v>
      </c>
      <c r="L23" s="20">
        <v>71</v>
      </c>
      <c r="M23" s="20">
        <v>92</v>
      </c>
      <c r="N23" s="20">
        <v>92.3</v>
      </c>
      <c r="O23" s="20">
        <v>88.4</v>
      </c>
      <c r="P23" s="20">
        <v>57.7</v>
      </c>
      <c r="Q23" s="24">
        <v>42</v>
      </c>
      <c r="R23" s="24">
        <v>76.8</v>
      </c>
      <c r="S23" s="24">
        <v>54.2</v>
      </c>
      <c r="T23" s="24">
        <v>76.8</v>
      </c>
      <c r="U23" s="24">
        <v>72</v>
      </c>
      <c r="V23" s="24">
        <v>83.3</v>
      </c>
      <c r="W23" s="24">
        <v>59.4</v>
      </c>
      <c r="X23" s="24">
        <v>86.3</v>
      </c>
      <c r="Y23" s="24">
        <v>74.400000000000006</v>
      </c>
      <c r="Z23" s="8">
        <v>29</v>
      </c>
    </row>
    <row r="24" spans="1:26" ht="15" customHeight="1">
      <c r="A24" s="7"/>
      <c r="B24" s="8">
        <v>30</v>
      </c>
      <c r="C24" s="20">
        <v>62.1</v>
      </c>
      <c r="D24" s="20">
        <v>75.900000000000006</v>
      </c>
      <c r="E24" s="20">
        <v>76</v>
      </c>
      <c r="F24" s="20">
        <v>92.3</v>
      </c>
      <c r="G24" s="20">
        <v>71.900000000000006</v>
      </c>
      <c r="H24" s="20">
        <v>77.8</v>
      </c>
      <c r="I24" s="20">
        <v>73.8</v>
      </c>
      <c r="J24" s="20">
        <v>79.7</v>
      </c>
      <c r="K24" s="20">
        <v>87.6</v>
      </c>
      <c r="L24" s="20">
        <v>77.099999999999994</v>
      </c>
      <c r="M24" s="20">
        <v>94</v>
      </c>
      <c r="N24" s="20">
        <v>93.8</v>
      </c>
      <c r="O24" s="20">
        <v>90.8</v>
      </c>
      <c r="P24" s="20">
        <v>63.3</v>
      </c>
      <c r="Q24" s="24">
        <v>49.7</v>
      </c>
      <c r="R24" s="24">
        <v>84.5</v>
      </c>
      <c r="S24" s="24">
        <v>61.7</v>
      </c>
      <c r="T24" s="24">
        <v>82.7</v>
      </c>
      <c r="U24" s="24">
        <v>80.2</v>
      </c>
      <c r="V24" s="24">
        <v>89</v>
      </c>
      <c r="W24" s="24">
        <v>65</v>
      </c>
      <c r="X24" s="24">
        <v>89.6</v>
      </c>
      <c r="Y24" s="24">
        <v>79.400000000000006</v>
      </c>
      <c r="Z24" s="8">
        <v>30</v>
      </c>
    </row>
    <row r="25" spans="1:26" ht="15" customHeight="1">
      <c r="A25" s="7"/>
      <c r="B25" s="8">
        <v>31</v>
      </c>
      <c r="C25" s="20">
        <v>69.599999999999994</v>
      </c>
      <c r="D25" s="20">
        <v>81.900000000000006</v>
      </c>
      <c r="E25" s="20">
        <v>81.5</v>
      </c>
      <c r="F25" s="20">
        <v>94.9</v>
      </c>
      <c r="G25" s="20">
        <v>78.400000000000006</v>
      </c>
      <c r="H25" s="20">
        <v>82.7</v>
      </c>
      <c r="I25" s="20">
        <v>79.3</v>
      </c>
      <c r="J25" s="20">
        <v>83.6</v>
      </c>
      <c r="K25" s="20">
        <v>90.5</v>
      </c>
      <c r="L25" s="20">
        <v>82.4</v>
      </c>
      <c r="M25" s="20">
        <v>95.8</v>
      </c>
      <c r="N25" s="20">
        <v>95.5</v>
      </c>
      <c r="O25" s="20">
        <v>92.6</v>
      </c>
      <c r="P25" s="20">
        <v>67.900000000000006</v>
      </c>
      <c r="Q25" s="24">
        <v>56.5</v>
      </c>
      <c r="R25" s="24">
        <v>90</v>
      </c>
      <c r="S25" s="24">
        <v>69</v>
      </c>
      <c r="T25" s="24">
        <v>88.4</v>
      </c>
      <c r="U25" s="24">
        <v>87.5</v>
      </c>
      <c r="V25" s="24">
        <v>93.1</v>
      </c>
      <c r="W25" s="24">
        <v>72.099999999999994</v>
      </c>
      <c r="X25" s="24">
        <v>92.8</v>
      </c>
      <c r="Y25" s="24">
        <v>85.1</v>
      </c>
      <c r="Z25" s="8">
        <v>31</v>
      </c>
    </row>
    <row r="26" spans="1:26" ht="15" customHeight="1">
      <c r="A26" s="7"/>
      <c r="B26" s="8">
        <v>32</v>
      </c>
      <c r="C26" s="20">
        <v>76.400000000000006</v>
      </c>
      <c r="D26" s="20">
        <v>86.7</v>
      </c>
      <c r="E26" s="20">
        <v>85.5</v>
      </c>
      <c r="F26" s="20">
        <v>96.1</v>
      </c>
      <c r="G26" s="20">
        <v>84.6</v>
      </c>
      <c r="H26" s="20">
        <v>87.5</v>
      </c>
      <c r="I26" s="20">
        <v>84.4</v>
      </c>
      <c r="J26" s="20">
        <v>88.9</v>
      </c>
      <c r="K26" s="20">
        <v>93.3</v>
      </c>
      <c r="L26" s="20">
        <v>86.5</v>
      </c>
      <c r="M26" s="20">
        <v>96.4</v>
      </c>
      <c r="N26" s="20">
        <v>96.7</v>
      </c>
      <c r="O26" s="20">
        <v>94.6</v>
      </c>
      <c r="P26" s="20">
        <v>73.8</v>
      </c>
      <c r="Q26" s="24">
        <v>63.4</v>
      </c>
      <c r="R26" s="24">
        <v>94.5</v>
      </c>
      <c r="S26" s="24">
        <v>74.5</v>
      </c>
      <c r="T26" s="24">
        <v>93</v>
      </c>
      <c r="U26" s="24">
        <v>91.7</v>
      </c>
      <c r="V26" s="24">
        <v>95.1</v>
      </c>
      <c r="W26" s="24">
        <v>77.5</v>
      </c>
      <c r="X26" s="24">
        <v>95.5</v>
      </c>
      <c r="Y26" s="24">
        <v>88.6</v>
      </c>
      <c r="Z26" s="8">
        <v>32</v>
      </c>
    </row>
    <row r="27" spans="1:26" ht="15" customHeight="1">
      <c r="A27" s="7"/>
      <c r="B27" s="8">
        <v>33</v>
      </c>
      <c r="C27" s="20">
        <v>82.1</v>
      </c>
      <c r="D27" s="20">
        <v>92.1</v>
      </c>
      <c r="E27" s="20">
        <v>90.7</v>
      </c>
      <c r="F27" s="20">
        <v>97.9</v>
      </c>
      <c r="G27" s="20">
        <v>89.5</v>
      </c>
      <c r="H27" s="20">
        <v>89.5</v>
      </c>
      <c r="I27" s="20">
        <v>88.3</v>
      </c>
      <c r="J27" s="20">
        <v>91.4</v>
      </c>
      <c r="K27" s="20">
        <v>95.6</v>
      </c>
      <c r="L27" s="20">
        <v>90.5</v>
      </c>
      <c r="M27" s="20">
        <v>97.4</v>
      </c>
      <c r="N27" s="20">
        <v>97.4</v>
      </c>
      <c r="O27" s="20">
        <v>95.8</v>
      </c>
      <c r="P27" s="20">
        <v>79.400000000000006</v>
      </c>
      <c r="Q27" s="24">
        <v>70.900000000000006</v>
      </c>
      <c r="R27" s="24">
        <v>96.8</v>
      </c>
      <c r="S27" s="24">
        <v>80</v>
      </c>
      <c r="T27" s="24">
        <v>96.2</v>
      </c>
      <c r="U27" s="24">
        <v>95.1</v>
      </c>
      <c r="V27" s="24">
        <v>97</v>
      </c>
      <c r="W27" s="24">
        <v>83.3</v>
      </c>
      <c r="X27" s="24">
        <v>97.3</v>
      </c>
      <c r="Y27" s="24">
        <v>92.1</v>
      </c>
      <c r="Z27" s="8">
        <v>33</v>
      </c>
    </row>
    <row r="28" spans="1:26" ht="15" customHeight="1">
      <c r="A28" s="7"/>
      <c r="B28" s="8">
        <v>34</v>
      </c>
      <c r="C28" s="20">
        <v>87.2</v>
      </c>
      <c r="D28" s="20">
        <v>94.5</v>
      </c>
      <c r="E28" s="20">
        <v>93.7</v>
      </c>
      <c r="F28" s="20">
        <v>98.9</v>
      </c>
      <c r="G28" s="20">
        <v>93.4</v>
      </c>
      <c r="H28" s="20">
        <v>93</v>
      </c>
      <c r="I28" s="20">
        <v>92.4</v>
      </c>
      <c r="J28" s="20">
        <v>94.4</v>
      </c>
      <c r="K28" s="20">
        <v>97.3</v>
      </c>
      <c r="L28" s="20">
        <v>92.8</v>
      </c>
      <c r="M28" s="20">
        <v>97.9</v>
      </c>
      <c r="N28" s="20">
        <v>98.2</v>
      </c>
      <c r="O28" s="20">
        <v>96.7</v>
      </c>
      <c r="P28" s="20">
        <v>84.7</v>
      </c>
      <c r="Q28" s="24">
        <v>78.099999999999994</v>
      </c>
      <c r="R28" s="24">
        <v>98.2</v>
      </c>
      <c r="S28" s="24">
        <v>85.8</v>
      </c>
      <c r="T28" s="24">
        <v>97.9</v>
      </c>
      <c r="U28" s="24">
        <v>96.5</v>
      </c>
      <c r="V28" s="24">
        <v>98</v>
      </c>
      <c r="W28" s="24">
        <v>88.2</v>
      </c>
      <c r="X28" s="24">
        <v>98.7</v>
      </c>
      <c r="Y28" s="24">
        <v>95.1</v>
      </c>
      <c r="Z28" s="8">
        <v>34</v>
      </c>
    </row>
    <row r="29" spans="1:26" ht="15" customHeight="1">
      <c r="A29" s="7"/>
      <c r="B29" s="8">
        <v>35</v>
      </c>
      <c r="C29" s="20">
        <v>91.4</v>
      </c>
      <c r="D29" s="20">
        <v>96.7</v>
      </c>
      <c r="E29" s="20">
        <v>95.1</v>
      </c>
      <c r="F29" s="20">
        <v>100</v>
      </c>
      <c r="G29" s="20">
        <v>96.1</v>
      </c>
      <c r="H29" s="20">
        <v>95.5</v>
      </c>
      <c r="I29" s="20">
        <v>95.1</v>
      </c>
      <c r="J29" s="20">
        <v>95.9</v>
      </c>
      <c r="K29" s="20">
        <v>98.9</v>
      </c>
      <c r="L29" s="20">
        <v>95.7</v>
      </c>
      <c r="M29" s="20">
        <v>98.9</v>
      </c>
      <c r="N29" s="20">
        <v>98.8</v>
      </c>
      <c r="O29" s="20">
        <v>98.2</v>
      </c>
      <c r="P29" s="20">
        <v>89</v>
      </c>
      <c r="Q29" s="24">
        <v>85.5</v>
      </c>
      <c r="R29" s="24">
        <v>99.4</v>
      </c>
      <c r="S29" s="24">
        <v>91.4</v>
      </c>
      <c r="T29" s="24">
        <v>98.7</v>
      </c>
      <c r="U29" s="24">
        <v>98.3</v>
      </c>
      <c r="V29" s="24">
        <v>98.7</v>
      </c>
      <c r="W29" s="24">
        <v>91.4</v>
      </c>
      <c r="X29" s="24">
        <v>99.4</v>
      </c>
      <c r="Y29" s="24">
        <v>96.8</v>
      </c>
      <c r="Z29" s="8">
        <v>35</v>
      </c>
    </row>
    <row r="30" spans="1:26" ht="15" customHeight="1">
      <c r="A30" s="7"/>
      <c r="B30" s="8">
        <v>36</v>
      </c>
      <c r="C30" s="20">
        <v>95.2</v>
      </c>
      <c r="D30" s="20">
        <v>98</v>
      </c>
      <c r="E30" s="20">
        <v>98</v>
      </c>
      <c r="F30" s="20">
        <v>100</v>
      </c>
      <c r="G30" s="20">
        <v>97.4</v>
      </c>
      <c r="H30" s="20">
        <v>96.7</v>
      </c>
      <c r="I30" s="20">
        <v>96.7</v>
      </c>
      <c r="J30" s="20">
        <v>97.6</v>
      </c>
      <c r="K30" s="20">
        <v>99.3</v>
      </c>
      <c r="L30" s="20">
        <v>97.6</v>
      </c>
      <c r="M30" s="20">
        <v>99.3</v>
      </c>
      <c r="N30" s="20">
        <v>99.4</v>
      </c>
      <c r="O30" s="20">
        <v>98.7</v>
      </c>
      <c r="P30" s="20">
        <v>92</v>
      </c>
      <c r="Q30" s="24">
        <v>91.7</v>
      </c>
      <c r="R30" s="24">
        <v>99.8</v>
      </c>
      <c r="S30" s="24">
        <v>94.4</v>
      </c>
      <c r="T30" s="24">
        <v>99.2</v>
      </c>
      <c r="U30" s="24">
        <v>99.4</v>
      </c>
      <c r="V30" s="24">
        <v>99.3</v>
      </c>
      <c r="W30" s="24">
        <v>95.6</v>
      </c>
      <c r="X30" s="24">
        <v>99.8</v>
      </c>
      <c r="Y30" s="24">
        <v>98.3</v>
      </c>
      <c r="Z30" s="8">
        <v>36</v>
      </c>
    </row>
    <row r="31" spans="1:26" ht="15" customHeight="1">
      <c r="A31" s="7"/>
      <c r="B31" s="8">
        <v>37</v>
      </c>
      <c r="C31" s="20">
        <v>97</v>
      </c>
      <c r="D31" s="20">
        <v>99</v>
      </c>
      <c r="E31" s="20">
        <v>99.4</v>
      </c>
      <c r="F31" s="20">
        <v>100</v>
      </c>
      <c r="G31" s="20">
        <v>98.1</v>
      </c>
      <c r="H31" s="20">
        <v>97.7</v>
      </c>
      <c r="I31" s="20">
        <v>98.1</v>
      </c>
      <c r="J31" s="20">
        <v>98.9</v>
      </c>
      <c r="K31" s="20">
        <v>99.8</v>
      </c>
      <c r="L31" s="20">
        <v>99.3</v>
      </c>
      <c r="M31" s="20">
        <v>99.5</v>
      </c>
      <c r="N31" s="20">
        <v>99.6</v>
      </c>
      <c r="O31" s="20">
        <v>99.3</v>
      </c>
      <c r="P31" s="20">
        <v>95.5</v>
      </c>
      <c r="Q31" s="24">
        <v>95.8</v>
      </c>
      <c r="R31" s="24">
        <v>99.9</v>
      </c>
      <c r="S31" s="24">
        <v>96.7</v>
      </c>
      <c r="T31" s="24">
        <v>99.9</v>
      </c>
      <c r="U31" s="24">
        <v>100</v>
      </c>
      <c r="V31" s="24">
        <v>99.9</v>
      </c>
      <c r="W31" s="24">
        <v>97.4</v>
      </c>
      <c r="X31" s="24">
        <v>100</v>
      </c>
      <c r="Y31" s="24">
        <v>98.9</v>
      </c>
      <c r="Z31" s="8">
        <v>37</v>
      </c>
    </row>
    <row r="32" spans="1:26" ht="15" customHeight="1">
      <c r="A32" s="7"/>
      <c r="B32" s="8">
        <v>38</v>
      </c>
      <c r="C32" s="20">
        <v>98.3</v>
      </c>
      <c r="D32" s="20">
        <v>99.5</v>
      </c>
      <c r="E32" s="20">
        <v>99.6</v>
      </c>
      <c r="F32" s="20">
        <v>100</v>
      </c>
      <c r="G32" s="20">
        <v>99.3</v>
      </c>
      <c r="H32" s="20">
        <v>98.2</v>
      </c>
      <c r="I32" s="20">
        <v>99.3</v>
      </c>
      <c r="J32" s="20">
        <v>99.2</v>
      </c>
      <c r="K32" s="20">
        <v>100</v>
      </c>
      <c r="L32" s="20">
        <v>99.6</v>
      </c>
      <c r="M32" s="20">
        <v>99.8</v>
      </c>
      <c r="N32" s="20">
        <v>99.8</v>
      </c>
      <c r="O32" s="20">
        <v>99.6</v>
      </c>
      <c r="P32" s="20">
        <v>97</v>
      </c>
      <c r="Q32" s="24">
        <v>98.5</v>
      </c>
      <c r="R32" s="24">
        <v>100</v>
      </c>
      <c r="S32" s="24">
        <v>98.7</v>
      </c>
      <c r="T32" s="24">
        <v>100</v>
      </c>
      <c r="U32" s="24">
        <v>100</v>
      </c>
      <c r="V32" s="24">
        <v>100</v>
      </c>
      <c r="W32" s="24">
        <v>98.8</v>
      </c>
      <c r="X32" s="24">
        <v>100</v>
      </c>
      <c r="Y32" s="24">
        <v>99.8</v>
      </c>
      <c r="Z32" s="8">
        <v>38</v>
      </c>
    </row>
    <row r="33" spans="1:26" ht="15" customHeight="1">
      <c r="A33" s="7"/>
      <c r="B33" s="8">
        <v>39</v>
      </c>
      <c r="C33" s="20">
        <v>99</v>
      </c>
      <c r="D33" s="20">
        <v>99.9</v>
      </c>
      <c r="E33" s="20">
        <v>99.9</v>
      </c>
      <c r="F33" s="20">
        <v>100</v>
      </c>
      <c r="G33" s="20">
        <v>99.9</v>
      </c>
      <c r="H33" s="20">
        <v>99.2</v>
      </c>
      <c r="I33" s="20">
        <v>99.9</v>
      </c>
      <c r="J33" s="20">
        <v>99.6</v>
      </c>
      <c r="K33" s="20">
        <v>100</v>
      </c>
      <c r="L33" s="20">
        <v>100</v>
      </c>
      <c r="M33" s="20">
        <v>99.9</v>
      </c>
      <c r="N33" s="20">
        <v>100</v>
      </c>
      <c r="O33" s="20">
        <v>99.9</v>
      </c>
      <c r="P33" s="20">
        <v>99.3</v>
      </c>
      <c r="Q33" s="24">
        <v>99.5</v>
      </c>
      <c r="R33" s="24">
        <v>100</v>
      </c>
      <c r="S33" s="24">
        <v>99.6</v>
      </c>
      <c r="T33" s="24">
        <v>100</v>
      </c>
      <c r="U33" s="24">
        <v>100</v>
      </c>
      <c r="V33" s="24">
        <v>100</v>
      </c>
      <c r="W33" s="26" t="s">
        <v>30</v>
      </c>
      <c r="X33" s="24">
        <v>100</v>
      </c>
      <c r="Y33" s="24">
        <v>99.8</v>
      </c>
      <c r="Z33" s="8">
        <v>39</v>
      </c>
    </row>
    <row r="34" spans="1:26" ht="15" customHeight="1">
      <c r="A34" s="7"/>
      <c r="B34" s="8">
        <v>40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20">
        <v>100</v>
      </c>
      <c r="I34" s="20">
        <v>100</v>
      </c>
      <c r="J34" s="20">
        <v>100</v>
      </c>
      <c r="K34" s="20">
        <v>100</v>
      </c>
      <c r="L34" s="20">
        <v>100</v>
      </c>
      <c r="M34" s="20">
        <v>100</v>
      </c>
      <c r="N34" s="20">
        <v>100</v>
      </c>
      <c r="O34" s="20">
        <v>100</v>
      </c>
      <c r="P34" s="20">
        <v>100</v>
      </c>
      <c r="Q34" s="24">
        <v>100</v>
      </c>
      <c r="R34" s="24">
        <v>100</v>
      </c>
      <c r="S34" s="24">
        <v>100</v>
      </c>
      <c r="T34" s="24">
        <v>100</v>
      </c>
      <c r="U34" s="24">
        <v>100</v>
      </c>
      <c r="V34" s="24">
        <v>100</v>
      </c>
      <c r="W34" s="24">
        <v>100</v>
      </c>
      <c r="X34" s="24">
        <v>100</v>
      </c>
      <c r="Y34" s="24">
        <v>100</v>
      </c>
      <c r="Z34" s="8">
        <v>40</v>
      </c>
    </row>
    <row r="35" spans="1:26" ht="15" customHeight="1">
      <c r="A35" s="3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15" customHeight="1">
      <c r="A36" s="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15" customHeight="1">
      <c r="A37" s="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15" customHeight="1">
      <c r="A38" s="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ht="15" customHeight="1">
      <c r="A39" s="16"/>
      <c r="B39" s="2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2"/>
    </row>
  </sheetData>
  <mergeCells count="6">
    <mergeCell ref="B1:Z1"/>
    <mergeCell ref="Z2:Z3"/>
    <mergeCell ref="F2:P2"/>
    <mergeCell ref="Q2:Y2"/>
    <mergeCell ref="B2:B3"/>
    <mergeCell ref="C2:E2"/>
  </mergeCells>
  <pageMargins left="0.75" right="0.75" top="1" bottom="1" header="0.5" footer="0.5"/>
  <pageSetup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defaultColWidth="8.85546875" defaultRowHeight="12.75" customHeight="1"/>
  <cols>
    <col min="1" max="2" width="8.85546875" style="27" customWidth="1"/>
    <col min="3" max="4" width="9.140625" style="27" customWidth="1"/>
    <col min="5" max="5" width="13.42578125" style="27" customWidth="1"/>
    <col min="6" max="7" width="9.140625" style="27" customWidth="1"/>
    <col min="8" max="8" width="6.85546875" style="27" customWidth="1"/>
    <col min="9" max="256" width="8.85546875" style="27" customWidth="1"/>
  </cols>
  <sheetData>
    <row r="1" spans="1:9" ht="15.75" customHeight="1">
      <c r="A1" s="167" t="s">
        <v>31</v>
      </c>
      <c r="B1" s="168"/>
      <c r="C1" s="168"/>
      <c r="D1" s="168"/>
      <c r="E1" s="168"/>
      <c r="F1" s="168"/>
      <c r="G1" s="168"/>
      <c r="H1" s="168"/>
      <c r="I1" s="169"/>
    </row>
    <row r="2" spans="1:9" ht="12.75" customHeight="1">
      <c r="A2" s="28"/>
      <c r="B2" s="164" t="s">
        <v>32</v>
      </c>
      <c r="C2" s="165"/>
      <c r="D2" s="165"/>
      <c r="E2" s="165"/>
      <c r="F2" s="165"/>
      <c r="G2" s="165"/>
      <c r="H2" s="165"/>
      <c r="I2" s="29"/>
    </row>
    <row r="3" spans="1:9" ht="12.75" customHeight="1">
      <c r="A3" s="30"/>
      <c r="B3" s="31"/>
      <c r="C3" s="14"/>
      <c r="D3" s="14"/>
      <c r="E3" s="14"/>
      <c r="F3" s="14"/>
      <c r="G3" s="14"/>
      <c r="H3" s="14"/>
      <c r="I3" s="32"/>
    </row>
    <row r="4" spans="1:9" ht="12.75" customHeight="1">
      <c r="A4" s="30"/>
      <c r="B4" s="14"/>
      <c r="C4" s="33"/>
      <c r="D4" s="33"/>
      <c r="E4" s="33"/>
      <c r="F4" s="14"/>
      <c r="G4" s="14"/>
      <c r="H4" s="14"/>
      <c r="I4" s="32"/>
    </row>
    <row r="5" spans="1:9" ht="12.75" customHeight="1">
      <c r="A5" s="30"/>
      <c r="B5" s="14"/>
      <c r="C5" s="33"/>
      <c r="D5" s="14"/>
      <c r="E5" s="14"/>
      <c r="F5" s="14"/>
      <c r="G5" s="14"/>
      <c r="H5" s="14"/>
      <c r="I5" s="32"/>
    </row>
    <row r="6" spans="1:9" ht="12.75" customHeight="1">
      <c r="A6" s="34" t="s">
        <v>33</v>
      </c>
      <c r="B6" s="14"/>
      <c r="C6" s="182">
        <f>VERİLER!H20</f>
        <v>0</v>
      </c>
      <c r="D6" s="182"/>
      <c r="E6" s="182"/>
      <c r="F6" s="14"/>
      <c r="G6" s="14"/>
      <c r="H6" s="14"/>
      <c r="I6" s="32"/>
    </row>
    <row r="7" spans="1:9" ht="12.75" customHeight="1">
      <c r="A7" s="34" t="s">
        <v>34</v>
      </c>
      <c r="B7" s="31"/>
      <c r="C7" s="14">
        <f>VERİLER!H21</f>
        <v>0</v>
      </c>
      <c r="D7" s="35"/>
      <c r="E7" s="35"/>
      <c r="F7" s="14"/>
      <c r="G7" s="14"/>
      <c r="H7" s="14"/>
      <c r="I7" s="32"/>
    </row>
    <row r="8" spans="1:9" ht="12.75" customHeight="1">
      <c r="A8" s="34" t="s">
        <v>35</v>
      </c>
      <c r="B8" s="31"/>
      <c r="C8" s="35">
        <f>VERİLER!L21</f>
        <v>0</v>
      </c>
      <c r="D8" s="35"/>
      <c r="E8" s="35"/>
      <c r="F8" s="14"/>
      <c r="G8" s="14"/>
      <c r="H8" s="14"/>
      <c r="I8" s="32"/>
    </row>
    <row r="9" spans="1:9" ht="12.75" customHeight="1">
      <c r="A9" s="34" t="s">
        <v>36</v>
      </c>
      <c r="B9" s="31"/>
      <c r="C9" s="14">
        <f>VERİLER!$I$22</f>
        <v>0</v>
      </c>
      <c r="D9" s="35"/>
      <c r="E9" s="35"/>
      <c r="F9" s="14"/>
      <c r="G9" s="14"/>
      <c r="H9" s="14"/>
      <c r="I9" s="32"/>
    </row>
    <row r="10" spans="1:9" ht="12.75" customHeight="1">
      <c r="A10" s="36"/>
      <c r="B10" s="14"/>
      <c r="C10" s="35"/>
      <c r="D10" s="37"/>
      <c r="E10" s="37"/>
      <c r="F10" s="38"/>
      <c r="G10" s="38"/>
      <c r="H10" s="38"/>
      <c r="I10" s="32"/>
    </row>
    <row r="11" spans="1:9" ht="13.7" customHeight="1">
      <c r="A11" s="30"/>
      <c r="B11" s="31"/>
      <c r="C11" s="39"/>
      <c r="D11" s="173" t="s">
        <v>37</v>
      </c>
      <c r="E11" s="174"/>
      <c r="F11" s="177" t="s">
        <v>38</v>
      </c>
      <c r="G11" s="175" t="s">
        <v>39</v>
      </c>
      <c r="H11" s="176"/>
      <c r="I11" s="41"/>
    </row>
    <row r="12" spans="1:9" ht="12.75" customHeight="1">
      <c r="A12" s="30"/>
      <c r="B12" s="31"/>
      <c r="C12" s="39"/>
      <c r="D12" s="174"/>
      <c r="E12" s="174"/>
      <c r="F12" s="178"/>
      <c r="G12" s="176"/>
      <c r="H12" s="176"/>
      <c r="I12" s="41"/>
    </row>
    <row r="13" spans="1:9" ht="17.25" customHeight="1">
      <c r="A13" s="30"/>
      <c r="B13" s="31"/>
      <c r="C13" s="39"/>
      <c r="D13" s="174"/>
      <c r="E13" s="174"/>
      <c r="F13" s="178"/>
      <c r="G13" s="177" t="s">
        <v>40</v>
      </c>
      <c r="H13" s="177" t="s">
        <v>41</v>
      </c>
      <c r="I13" s="41"/>
    </row>
    <row r="14" spans="1:9" ht="20.25" customHeight="1">
      <c r="A14" s="30"/>
      <c r="B14" s="31"/>
      <c r="C14" s="42"/>
      <c r="D14" s="174"/>
      <c r="E14" s="174"/>
      <c r="F14" s="178"/>
      <c r="G14" s="178"/>
      <c r="H14" s="178"/>
      <c r="I14" s="41"/>
    </row>
    <row r="15" spans="1:9" ht="13.5" customHeight="1">
      <c r="A15" s="30"/>
      <c r="B15" s="43"/>
      <c r="C15" s="170" t="s">
        <v>2</v>
      </c>
      <c r="D15" s="44" t="s">
        <v>5</v>
      </c>
      <c r="E15" s="45"/>
      <c r="F15" s="40">
        <f>VERİLER!AS4</f>
        <v>0</v>
      </c>
      <c r="G15" s="46" t="e">
        <f>VERİLER!AT4</f>
        <v>#N/A</v>
      </c>
      <c r="H15" s="46">
        <f>VERİLER!AV4</f>
        <v>0</v>
      </c>
      <c r="I15" s="41"/>
    </row>
    <row r="16" spans="1:9" ht="13.5" customHeight="1">
      <c r="A16" s="30"/>
      <c r="B16" s="47"/>
      <c r="C16" s="171"/>
      <c r="D16" s="44" t="s">
        <v>6</v>
      </c>
      <c r="E16" s="45"/>
      <c r="F16" s="40">
        <f>VERİLER!AS5</f>
        <v>0</v>
      </c>
      <c r="G16" s="46" t="e">
        <f>VERİLER!AT5</f>
        <v>#N/A</v>
      </c>
      <c r="H16" s="46">
        <f>VERİLER!AV5</f>
        <v>0</v>
      </c>
      <c r="I16" s="41"/>
    </row>
    <row r="17" spans="1:9" ht="13.5" customHeight="1">
      <c r="A17" s="30"/>
      <c r="B17" s="47"/>
      <c r="C17" s="172"/>
      <c r="D17" s="44" t="s">
        <v>7</v>
      </c>
      <c r="E17" s="45"/>
      <c r="F17" s="40">
        <f>VERİLER!AS6</f>
        <v>0</v>
      </c>
      <c r="G17" s="46" t="e">
        <f>VERİLER!AT6</f>
        <v>#N/A</v>
      </c>
      <c r="H17" s="46">
        <f>VERİLER!AV6</f>
        <v>0</v>
      </c>
      <c r="I17" s="41"/>
    </row>
    <row r="18" spans="1:9" ht="13.5" customHeight="1">
      <c r="A18" s="30"/>
      <c r="B18" s="47"/>
      <c r="C18" s="173" t="s">
        <v>3</v>
      </c>
      <c r="D18" s="44" t="s">
        <v>8</v>
      </c>
      <c r="E18" s="45"/>
      <c r="F18" s="40">
        <f>VERİLER!AS7</f>
        <v>0</v>
      </c>
      <c r="G18" s="46" t="e">
        <f>VERİLER!AT7</f>
        <v>#N/A</v>
      </c>
      <c r="H18" s="46">
        <f>VERİLER!AV7</f>
        <v>0</v>
      </c>
      <c r="I18" s="41"/>
    </row>
    <row r="19" spans="1:9" ht="13.5" customHeight="1">
      <c r="A19" s="30"/>
      <c r="B19" s="47"/>
      <c r="C19" s="174"/>
      <c r="D19" s="44" t="s">
        <v>9</v>
      </c>
      <c r="E19" s="45"/>
      <c r="F19" s="40">
        <f>VERİLER!AS8</f>
        <v>0</v>
      </c>
      <c r="G19" s="46" t="e">
        <f>VERİLER!AT8</f>
        <v>#N/A</v>
      </c>
      <c r="H19" s="46">
        <f>VERİLER!AV8</f>
        <v>0</v>
      </c>
      <c r="I19" s="41"/>
    </row>
    <row r="20" spans="1:9" ht="13.5" customHeight="1">
      <c r="A20" s="30"/>
      <c r="B20" s="47"/>
      <c r="C20" s="174"/>
      <c r="D20" s="44" t="s">
        <v>10</v>
      </c>
      <c r="E20" s="45"/>
      <c r="F20" s="40">
        <f>VERİLER!AS9</f>
        <v>0</v>
      </c>
      <c r="G20" s="46" t="e">
        <f>VERİLER!AT9</f>
        <v>#N/A</v>
      </c>
      <c r="H20" s="46">
        <f>VERİLER!AV9</f>
        <v>0</v>
      </c>
      <c r="I20" s="41"/>
    </row>
    <row r="21" spans="1:9" ht="13.5" customHeight="1">
      <c r="A21" s="30"/>
      <c r="B21" s="47"/>
      <c r="C21" s="174"/>
      <c r="D21" s="44" t="s">
        <v>11</v>
      </c>
      <c r="E21" s="45"/>
      <c r="F21" s="40">
        <f>VERİLER!AS10</f>
        <v>0</v>
      </c>
      <c r="G21" s="46" t="e">
        <f>VERİLER!AT10</f>
        <v>#N/A</v>
      </c>
      <c r="H21" s="46">
        <f>VERİLER!AV10</f>
        <v>0</v>
      </c>
      <c r="I21" s="41"/>
    </row>
    <row r="22" spans="1:9" ht="13.5" customHeight="1">
      <c r="A22" s="30"/>
      <c r="B22" s="47"/>
      <c r="C22" s="174"/>
      <c r="D22" s="44" t="s">
        <v>12</v>
      </c>
      <c r="E22" s="45"/>
      <c r="F22" s="40">
        <f>VERİLER!AS11</f>
        <v>0</v>
      </c>
      <c r="G22" s="46" t="e">
        <f>VERİLER!AT11</f>
        <v>#N/A</v>
      </c>
      <c r="H22" s="46">
        <f>VERİLER!AV11</f>
        <v>0</v>
      </c>
      <c r="I22" s="41"/>
    </row>
    <row r="23" spans="1:9" ht="13.5" customHeight="1">
      <c r="A23" s="30"/>
      <c r="B23" s="47"/>
      <c r="C23" s="174"/>
      <c r="D23" s="44" t="s">
        <v>13</v>
      </c>
      <c r="E23" s="45"/>
      <c r="F23" s="40">
        <f>VERİLER!AS12</f>
        <v>0</v>
      </c>
      <c r="G23" s="46" t="e">
        <f>VERİLER!AT12</f>
        <v>#N/A</v>
      </c>
      <c r="H23" s="46">
        <f>VERİLER!AV12</f>
        <v>0</v>
      </c>
      <c r="I23" s="41"/>
    </row>
    <row r="24" spans="1:9" ht="13.5" customHeight="1">
      <c r="A24" s="30"/>
      <c r="B24" s="47"/>
      <c r="C24" s="174"/>
      <c r="D24" s="44" t="s">
        <v>14</v>
      </c>
      <c r="E24" s="45"/>
      <c r="F24" s="40">
        <f>VERİLER!AS13</f>
        <v>0</v>
      </c>
      <c r="G24" s="46" t="e">
        <f>VERİLER!AT13</f>
        <v>#N/A</v>
      </c>
      <c r="H24" s="46">
        <f>VERİLER!AV13</f>
        <v>0</v>
      </c>
      <c r="I24" s="41"/>
    </row>
    <row r="25" spans="1:9" ht="13.5" customHeight="1">
      <c r="A25" s="30"/>
      <c r="B25" s="47"/>
      <c r="C25" s="174"/>
      <c r="D25" s="44" t="s">
        <v>15</v>
      </c>
      <c r="E25" s="45"/>
      <c r="F25" s="40">
        <f>VERİLER!AS14</f>
        <v>0</v>
      </c>
      <c r="G25" s="46" t="e">
        <f>VERİLER!AT14</f>
        <v>#N/A</v>
      </c>
      <c r="H25" s="46">
        <f>VERİLER!AV14</f>
        <v>0</v>
      </c>
      <c r="I25" s="41"/>
    </row>
    <row r="26" spans="1:9" ht="13.5" customHeight="1">
      <c r="A26" s="30"/>
      <c r="B26" s="47"/>
      <c r="C26" s="174"/>
      <c r="D26" s="44" t="s">
        <v>16</v>
      </c>
      <c r="E26" s="45"/>
      <c r="F26" s="40">
        <f>VERİLER!AS15</f>
        <v>0</v>
      </c>
      <c r="G26" s="46" t="e">
        <f>VERİLER!AT15</f>
        <v>#N/A</v>
      </c>
      <c r="H26" s="46">
        <f>VERİLER!AV15</f>
        <v>0</v>
      </c>
      <c r="I26" s="41"/>
    </row>
    <row r="27" spans="1:9" ht="13.5" customHeight="1">
      <c r="A27" s="30"/>
      <c r="B27" s="47"/>
      <c r="C27" s="174"/>
      <c r="D27" s="44" t="s">
        <v>17</v>
      </c>
      <c r="E27" s="45"/>
      <c r="F27" s="40">
        <f>VERİLER!AS16</f>
        <v>0</v>
      </c>
      <c r="G27" s="46" t="e">
        <f>VERİLER!AT16</f>
        <v>#N/A</v>
      </c>
      <c r="H27" s="46">
        <f>VERİLER!AV16</f>
        <v>0</v>
      </c>
      <c r="I27" s="41"/>
    </row>
    <row r="28" spans="1:9" ht="13.5" customHeight="1">
      <c r="A28" s="30"/>
      <c r="B28" s="47"/>
      <c r="C28" s="174"/>
      <c r="D28" s="44" t="s">
        <v>18</v>
      </c>
      <c r="E28" s="45"/>
      <c r="F28" s="40">
        <f>VERİLER!AS17</f>
        <v>0</v>
      </c>
      <c r="G28" s="46" t="e">
        <f>VERİLER!AT17</f>
        <v>#N/A</v>
      </c>
      <c r="H28" s="46">
        <f>VERİLER!AV17</f>
        <v>0</v>
      </c>
      <c r="I28" s="41"/>
    </row>
    <row r="29" spans="1:9" ht="13.5" customHeight="1">
      <c r="A29" s="30"/>
      <c r="B29" s="47"/>
      <c r="C29" s="173" t="s">
        <v>4</v>
      </c>
      <c r="D29" s="44" t="s">
        <v>19</v>
      </c>
      <c r="E29" s="45"/>
      <c r="F29" s="40">
        <f>VERİLER!AS18</f>
        <v>0</v>
      </c>
      <c r="G29" s="46" t="e">
        <f>VERİLER!AT18</f>
        <v>#N/A</v>
      </c>
      <c r="H29" s="46">
        <f>VERİLER!AV18</f>
        <v>0</v>
      </c>
      <c r="I29" s="41"/>
    </row>
    <row r="30" spans="1:9" ht="13.5" customHeight="1">
      <c r="A30" s="30"/>
      <c r="B30" s="47"/>
      <c r="C30" s="174"/>
      <c r="D30" s="44" t="s">
        <v>20</v>
      </c>
      <c r="E30" s="45"/>
      <c r="F30" s="40">
        <f>VERİLER!AS19</f>
        <v>0</v>
      </c>
      <c r="G30" s="46" t="e">
        <f>VERİLER!AT19</f>
        <v>#N/A</v>
      </c>
      <c r="H30" s="46">
        <f>VERİLER!AV19</f>
        <v>0</v>
      </c>
      <c r="I30" s="41"/>
    </row>
    <row r="31" spans="1:9" ht="13.5" customHeight="1">
      <c r="A31" s="30"/>
      <c r="B31" s="47"/>
      <c r="C31" s="174"/>
      <c r="D31" s="44" t="s">
        <v>21</v>
      </c>
      <c r="E31" s="45"/>
      <c r="F31" s="40">
        <f>VERİLER!AS20</f>
        <v>0</v>
      </c>
      <c r="G31" s="46" t="e">
        <f>VERİLER!AT20</f>
        <v>#N/A</v>
      </c>
      <c r="H31" s="46">
        <f>VERİLER!AV20</f>
        <v>0</v>
      </c>
      <c r="I31" s="41"/>
    </row>
    <row r="32" spans="1:9" ht="13.5" customHeight="1">
      <c r="A32" s="30"/>
      <c r="B32" s="47"/>
      <c r="C32" s="174"/>
      <c r="D32" s="44" t="s">
        <v>22</v>
      </c>
      <c r="E32" s="45"/>
      <c r="F32" s="40">
        <f>VERİLER!AS21</f>
        <v>0</v>
      </c>
      <c r="G32" s="46" t="e">
        <f>VERİLER!AT21</f>
        <v>#N/A</v>
      </c>
      <c r="H32" s="46">
        <f>VERİLER!AV21</f>
        <v>0</v>
      </c>
      <c r="I32" s="41"/>
    </row>
    <row r="33" spans="1:9" ht="13.5" customHeight="1">
      <c r="A33" s="30"/>
      <c r="B33" s="47"/>
      <c r="C33" s="174"/>
      <c r="D33" s="44" t="s">
        <v>23</v>
      </c>
      <c r="E33" s="45"/>
      <c r="F33" s="40">
        <f>VERİLER!AS22</f>
        <v>0</v>
      </c>
      <c r="G33" s="46" t="e">
        <f>VERİLER!AT22</f>
        <v>#N/A</v>
      </c>
      <c r="H33" s="46">
        <f>VERİLER!AV22</f>
        <v>0</v>
      </c>
      <c r="I33" s="41"/>
    </row>
    <row r="34" spans="1:9" ht="13.5" customHeight="1">
      <c r="A34" s="30"/>
      <c r="B34" s="47"/>
      <c r="C34" s="174"/>
      <c r="D34" s="44" t="s">
        <v>42</v>
      </c>
      <c r="E34" s="45"/>
      <c r="F34" s="40">
        <f>VERİLER!AS23</f>
        <v>0</v>
      </c>
      <c r="G34" s="46" t="e">
        <f>VERİLER!AT23</f>
        <v>#N/A</v>
      </c>
      <c r="H34" s="46">
        <f>VERİLER!AV23</f>
        <v>0</v>
      </c>
      <c r="I34" s="41"/>
    </row>
    <row r="35" spans="1:9" ht="13.5" customHeight="1">
      <c r="A35" s="30"/>
      <c r="B35" s="47"/>
      <c r="C35" s="174"/>
      <c r="D35" s="44" t="s">
        <v>25</v>
      </c>
      <c r="E35" s="45"/>
      <c r="F35" s="40">
        <f>VERİLER!AS24</f>
        <v>0</v>
      </c>
      <c r="G35" s="46" t="e">
        <f>VERİLER!AT24</f>
        <v>#N/A</v>
      </c>
      <c r="H35" s="46">
        <f>VERİLER!AV24</f>
        <v>0</v>
      </c>
      <c r="I35" s="41"/>
    </row>
    <row r="36" spans="1:9" ht="13.5" customHeight="1">
      <c r="A36" s="30"/>
      <c r="B36" s="47"/>
      <c r="C36" s="174"/>
      <c r="D36" s="44" t="s">
        <v>26</v>
      </c>
      <c r="E36" s="45"/>
      <c r="F36" s="40">
        <f>VERİLER!AS25</f>
        <v>0</v>
      </c>
      <c r="G36" s="46" t="e">
        <f>VERİLER!AT25</f>
        <v>#N/A</v>
      </c>
      <c r="H36" s="46">
        <f>VERİLER!AV25</f>
        <v>0</v>
      </c>
      <c r="I36" s="41"/>
    </row>
    <row r="37" spans="1:9" ht="13.5" customHeight="1">
      <c r="A37" s="30"/>
      <c r="B37" s="47"/>
      <c r="C37" s="174"/>
      <c r="D37" s="44" t="s">
        <v>27</v>
      </c>
      <c r="E37" s="45"/>
      <c r="F37" s="40">
        <f>VERİLER!AS26</f>
        <v>0</v>
      </c>
      <c r="G37" s="46" t="e">
        <f>VERİLER!AT26</f>
        <v>#N/A</v>
      </c>
      <c r="H37" s="46">
        <f>VERİLER!AV26</f>
        <v>0</v>
      </c>
      <c r="I37" s="41"/>
    </row>
    <row r="38" spans="1:9" ht="12.75" customHeight="1">
      <c r="A38" s="30"/>
      <c r="B38" s="31"/>
      <c r="C38" s="48"/>
      <c r="D38" s="166"/>
      <c r="E38" s="166"/>
      <c r="F38" s="166"/>
      <c r="G38" s="166"/>
      <c r="H38" s="49"/>
      <c r="I38" s="50"/>
    </row>
    <row r="39" spans="1:9" ht="12.75" customHeight="1">
      <c r="A39" s="30"/>
      <c r="B39" s="31"/>
      <c r="C39" s="51"/>
      <c r="D39" s="183"/>
      <c r="E39" s="183"/>
      <c r="F39" s="183"/>
      <c r="G39" s="183"/>
      <c r="H39" s="53"/>
      <c r="I39" s="50"/>
    </row>
    <row r="40" spans="1:9" ht="12.75" customHeight="1">
      <c r="A40" s="54"/>
      <c r="B40" s="55"/>
      <c r="C40" s="179">
        <f ca="1">TODAY()</f>
        <v>43808</v>
      </c>
      <c r="D40" s="180"/>
      <c r="E40" s="180"/>
      <c r="F40" s="180"/>
      <c r="G40" s="180"/>
      <c r="H40" s="180"/>
      <c r="I40" s="181"/>
    </row>
  </sheetData>
  <mergeCells count="14">
    <mergeCell ref="C40:I40"/>
    <mergeCell ref="G13:G14"/>
    <mergeCell ref="C29:C37"/>
    <mergeCell ref="C6:E6"/>
    <mergeCell ref="D39:G39"/>
    <mergeCell ref="B2:H2"/>
    <mergeCell ref="D38:G38"/>
    <mergeCell ref="A1:I1"/>
    <mergeCell ref="C15:C17"/>
    <mergeCell ref="D11:E14"/>
    <mergeCell ref="G11:H12"/>
    <mergeCell ref="F11:F14"/>
    <mergeCell ref="H13:H14"/>
    <mergeCell ref="C18:C28"/>
  </mergeCells>
  <pageMargins left="0.748031" right="0.748031" top="0.98425200000000002" bottom="0.98425200000000002" header="0.51181100000000002" footer="0.51181100000000002"/>
  <pageSetup orientation="portrait"/>
  <headerFooter>
    <oddFooter>&amp;C&amp;"Helvetica,Regular"&amp;12&amp;K000000&amp;P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3"/>
  <sheetViews>
    <sheetView showGridLines="0" tabSelected="1" workbookViewId="0">
      <selection activeCell="H21" sqref="H21:I21"/>
    </sheetView>
  </sheetViews>
  <sheetFormatPr defaultColWidth="8.85546875" defaultRowHeight="12.75" customHeight="1"/>
  <cols>
    <col min="1" max="1" width="10.28515625" style="56" customWidth="1"/>
    <col min="2" max="2" width="4.42578125" style="56" customWidth="1"/>
    <col min="3" max="3" width="2.85546875" style="56" customWidth="1"/>
    <col min="4" max="4" width="2.7109375" style="56" customWidth="1"/>
    <col min="5" max="5" width="2.85546875" style="56" customWidth="1"/>
    <col min="6" max="6" width="2.7109375" style="56" customWidth="1"/>
    <col min="7" max="7" width="3" style="56" customWidth="1"/>
    <col min="8" max="8" width="2.7109375" style="56" customWidth="1"/>
    <col min="9" max="9" width="3" style="56" customWidth="1"/>
    <col min="10" max="12" width="2.7109375" style="56" customWidth="1"/>
    <col min="13" max="13" width="2.85546875" style="56" customWidth="1"/>
    <col min="14" max="14" width="2.7109375" style="56" customWidth="1"/>
    <col min="15" max="15" width="3.42578125" style="56" customWidth="1"/>
    <col min="16" max="16" width="2.7109375" style="56" customWidth="1"/>
    <col min="17" max="17" width="3.28515625" style="56" customWidth="1"/>
    <col min="18" max="18" width="2.7109375" style="56" customWidth="1"/>
    <col min="19" max="19" width="3.7109375" style="56" customWidth="1"/>
    <col min="20" max="20" width="2.7109375" style="56" customWidth="1"/>
    <col min="21" max="21" width="3.42578125" style="56" customWidth="1"/>
    <col min="22" max="22" width="2.7109375" style="56" customWidth="1"/>
    <col min="23" max="23" width="3.7109375" style="56" customWidth="1"/>
    <col min="24" max="24" width="2.7109375" style="56" customWidth="1"/>
    <col min="25" max="25" width="3.28515625" style="56" customWidth="1"/>
    <col min="26" max="26" width="2.7109375" style="56" customWidth="1"/>
    <col min="27" max="27" width="3.28515625" style="56" customWidth="1"/>
    <col min="28" max="28" width="2.7109375" style="56" customWidth="1"/>
    <col min="29" max="29" width="3.28515625" style="56" customWidth="1"/>
    <col min="30" max="30" width="2.7109375" style="56" customWidth="1"/>
    <col min="31" max="31" width="3.28515625" style="56" customWidth="1"/>
    <col min="32" max="33" width="2.7109375" style="56" customWidth="1"/>
    <col min="34" max="41" width="9.140625" style="56" customWidth="1"/>
    <col min="42" max="42" width="8" style="56" customWidth="1"/>
    <col min="43" max="44" width="9.140625" style="56" customWidth="1"/>
    <col min="45" max="45" width="6.85546875" style="56" customWidth="1"/>
    <col min="46" max="46" width="8.85546875" style="56" customWidth="1"/>
    <col min="47" max="47" width="9.140625" style="56" customWidth="1"/>
    <col min="48" max="48" width="9" style="56" customWidth="1"/>
    <col min="49" max="53" width="9.140625" style="56" customWidth="1"/>
    <col min="54" max="256" width="8.85546875" style="56" customWidth="1"/>
  </cols>
  <sheetData>
    <row r="1" spans="1:53" ht="19.5" customHeight="1">
      <c r="A1" s="57"/>
      <c r="B1" s="58"/>
      <c r="C1" s="215" t="s">
        <v>43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58"/>
      <c r="AH1" s="58"/>
      <c r="AI1" s="58"/>
      <c r="AJ1" s="58"/>
      <c r="AK1" s="59"/>
      <c r="AL1" s="60"/>
      <c r="AM1" s="59"/>
      <c r="AN1" s="59"/>
      <c r="AO1" s="58"/>
      <c r="AP1" s="58"/>
      <c r="AQ1" s="58"/>
      <c r="AR1" s="58"/>
      <c r="AS1" s="58"/>
      <c r="AT1" s="198" t="s">
        <v>39</v>
      </c>
      <c r="AU1" s="199"/>
      <c r="AV1" s="199"/>
      <c r="AW1" s="58"/>
      <c r="AX1" s="58"/>
      <c r="AY1" s="58"/>
      <c r="AZ1" s="58"/>
      <c r="BA1" s="61"/>
    </row>
    <row r="2" spans="1:53" ht="12.75" customHeight="1">
      <c r="A2" s="3"/>
      <c r="B2" s="62"/>
      <c r="C2" s="193" t="s">
        <v>44</v>
      </c>
      <c r="D2" s="188" t="s">
        <v>45</v>
      </c>
      <c r="E2" s="193" t="s">
        <v>44</v>
      </c>
      <c r="F2" s="188" t="s">
        <v>45</v>
      </c>
      <c r="G2" s="193" t="s">
        <v>44</v>
      </c>
      <c r="H2" s="188" t="s">
        <v>45</v>
      </c>
      <c r="I2" s="193" t="s">
        <v>44</v>
      </c>
      <c r="J2" s="188" t="s">
        <v>45</v>
      </c>
      <c r="K2" s="193" t="s">
        <v>44</v>
      </c>
      <c r="L2" s="188" t="s">
        <v>45</v>
      </c>
      <c r="M2" s="193" t="s">
        <v>44</v>
      </c>
      <c r="N2" s="188" t="s">
        <v>45</v>
      </c>
      <c r="O2" s="193" t="s">
        <v>44</v>
      </c>
      <c r="P2" s="188" t="s">
        <v>45</v>
      </c>
      <c r="Q2" s="193" t="s">
        <v>44</v>
      </c>
      <c r="R2" s="188" t="s">
        <v>45</v>
      </c>
      <c r="S2" s="193" t="s">
        <v>44</v>
      </c>
      <c r="T2" s="188" t="s">
        <v>45</v>
      </c>
      <c r="U2" s="193" t="s">
        <v>44</v>
      </c>
      <c r="V2" s="188" t="s">
        <v>45</v>
      </c>
      <c r="W2" s="193" t="s">
        <v>44</v>
      </c>
      <c r="X2" s="188" t="s">
        <v>45</v>
      </c>
      <c r="Y2" s="193" t="s">
        <v>44</v>
      </c>
      <c r="Z2" s="188" t="s">
        <v>45</v>
      </c>
      <c r="AA2" s="193" t="s">
        <v>44</v>
      </c>
      <c r="AB2" s="188" t="s">
        <v>45</v>
      </c>
      <c r="AC2" s="193" t="s">
        <v>44</v>
      </c>
      <c r="AD2" s="188" t="s">
        <v>45</v>
      </c>
      <c r="AE2" s="193" t="s">
        <v>44</v>
      </c>
      <c r="AF2" s="188" t="s">
        <v>45</v>
      </c>
      <c r="AG2" s="63"/>
      <c r="AH2" s="33"/>
      <c r="AI2" s="33"/>
      <c r="AJ2" s="33"/>
      <c r="AK2" s="200" t="s">
        <v>46</v>
      </c>
      <c r="AL2" s="200" t="s">
        <v>47</v>
      </c>
      <c r="AM2" s="207" t="s">
        <v>1</v>
      </c>
      <c r="AN2" s="64"/>
      <c r="AO2" s="205" t="s">
        <v>37</v>
      </c>
      <c r="AP2" s="206"/>
      <c r="AQ2" s="206"/>
      <c r="AR2" s="206"/>
      <c r="AS2" s="202" t="s">
        <v>38</v>
      </c>
      <c r="AT2" s="200" t="s">
        <v>40</v>
      </c>
      <c r="AU2" s="33"/>
      <c r="AV2" s="207" t="s">
        <v>41</v>
      </c>
      <c r="AW2" s="208"/>
      <c r="AX2" s="33"/>
      <c r="AY2" s="33"/>
      <c r="AZ2" s="33"/>
      <c r="BA2" s="65"/>
    </row>
    <row r="3" spans="1:53" ht="21" customHeight="1">
      <c r="A3" s="3"/>
      <c r="B3" s="62"/>
      <c r="C3" s="194"/>
      <c r="D3" s="189"/>
      <c r="E3" s="194"/>
      <c r="F3" s="189"/>
      <c r="G3" s="194"/>
      <c r="H3" s="189"/>
      <c r="I3" s="194"/>
      <c r="J3" s="189"/>
      <c r="K3" s="194"/>
      <c r="L3" s="189"/>
      <c r="M3" s="194"/>
      <c r="N3" s="189"/>
      <c r="O3" s="194"/>
      <c r="P3" s="189"/>
      <c r="Q3" s="194"/>
      <c r="R3" s="189"/>
      <c r="S3" s="194"/>
      <c r="T3" s="189"/>
      <c r="U3" s="194"/>
      <c r="V3" s="189"/>
      <c r="W3" s="194"/>
      <c r="X3" s="189"/>
      <c r="Y3" s="194"/>
      <c r="Z3" s="189"/>
      <c r="AA3" s="194"/>
      <c r="AB3" s="189"/>
      <c r="AC3" s="194"/>
      <c r="AD3" s="189"/>
      <c r="AE3" s="194"/>
      <c r="AF3" s="189"/>
      <c r="AG3" s="63"/>
      <c r="AH3" s="33"/>
      <c r="AI3" s="33"/>
      <c r="AJ3" s="33"/>
      <c r="AK3" s="201"/>
      <c r="AL3" s="201"/>
      <c r="AM3" s="208"/>
      <c r="AN3" s="64"/>
      <c r="AO3" s="206"/>
      <c r="AP3" s="206"/>
      <c r="AQ3" s="206"/>
      <c r="AR3" s="206"/>
      <c r="AS3" s="203"/>
      <c r="AT3" s="201"/>
      <c r="AU3" s="33"/>
      <c r="AV3" s="208"/>
      <c r="AW3" s="208"/>
      <c r="AX3" s="33"/>
      <c r="AY3" s="33"/>
      <c r="AZ3" s="33"/>
      <c r="BA3" s="65"/>
    </row>
    <row r="4" spans="1:53" ht="12.75" customHeight="1">
      <c r="A4" s="66" t="s">
        <v>48</v>
      </c>
      <c r="B4" s="62"/>
      <c r="C4" s="67">
        <v>1</v>
      </c>
      <c r="D4" s="68"/>
      <c r="E4" s="67">
        <v>16</v>
      </c>
      <c r="F4" s="68"/>
      <c r="G4" s="67">
        <v>31</v>
      </c>
      <c r="H4" s="68"/>
      <c r="I4" s="67">
        <v>46</v>
      </c>
      <c r="J4" s="68"/>
      <c r="K4" s="67">
        <v>61</v>
      </c>
      <c r="L4" s="68"/>
      <c r="M4" s="67">
        <v>76</v>
      </c>
      <c r="N4" s="68"/>
      <c r="O4" s="67">
        <v>91</v>
      </c>
      <c r="P4" s="68"/>
      <c r="Q4" s="67">
        <v>106</v>
      </c>
      <c r="R4" s="68"/>
      <c r="S4" s="67">
        <v>121</v>
      </c>
      <c r="T4" s="68"/>
      <c r="U4" s="67">
        <v>136</v>
      </c>
      <c r="V4" s="68"/>
      <c r="W4" s="67">
        <v>151</v>
      </c>
      <c r="X4" s="68"/>
      <c r="Y4" s="67">
        <v>167</v>
      </c>
      <c r="Z4" s="68"/>
      <c r="AA4" s="67">
        <v>183</v>
      </c>
      <c r="AB4" s="68"/>
      <c r="AC4" s="67">
        <v>199</v>
      </c>
      <c r="AD4" s="68"/>
      <c r="AE4" s="67">
        <v>215</v>
      </c>
      <c r="AF4" s="68"/>
      <c r="AG4" s="63"/>
      <c r="AH4" s="33"/>
      <c r="AI4" s="33"/>
      <c r="AJ4" s="33"/>
      <c r="AK4" s="69">
        <v>1</v>
      </c>
      <c r="AL4" s="70">
        <f t="shared" ref="AL4:AL18" si="0">D4</f>
        <v>0</v>
      </c>
      <c r="AM4" s="69">
        <f t="shared" ref="AM4:AM67" si="1">IF(AL4="A",1,IF(AL4="B",2,IF(AL4="C",3,IF(AL4="D",4,0))))</f>
        <v>0</v>
      </c>
      <c r="AN4" s="191" t="s">
        <v>2</v>
      </c>
      <c r="AO4" s="71" t="s">
        <v>5</v>
      </c>
      <c r="AP4" s="72"/>
      <c r="AQ4" s="72"/>
      <c r="AR4" s="72"/>
      <c r="AS4" s="73">
        <f>SUM(AM5,AM6,AM10,AM14,AM20,AM24,AM27,AM29,AM31,AM33)</f>
        <v>0</v>
      </c>
      <c r="AT4" s="187" t="e">
        <f>VLOOKUP(AS4,N_GENEL!$B$4:$Y$34,2)</f>
        <v>#N/A</v>
      </c>
      <c r="AU4" s="187"/>
      <c r="AV4" s="185">
        <f>IF($I$22="E",VLOOKUP(AS4,N_ERKEK!$B$4:$Y$34,2),IF($I$22="K",VLOOKUP(AS4,N_KIZ!$B$4:$Y$34,2),0))</f>
        <v>0</v>
      </c>
      <c r="AW4" s="186"/>
      <c r="AX4" s="74"/>
      <c r="AY4" s="74"/>
      <c r="AZ4" s="33"/>
      <c r="BA4" s="75"/>
    </row>
    <row r="5" spans="1:53" ht="12.75" customHeight="1">
      <c r="A5" s="3"/>
      <c r="B5" s="62"/>
      <c r="C5" s="67">
        <v>2</v>
      </c>
      <c r="D5" s="68"/>
      <c r="E5" s="67">
        <v>17</v>
      </c>
      <c r="F5" s="68"/>
      <c r="G5" s="67">
        <v>32</v>
      </c>
      <c r="H5" s="68"/>
      <c r="I5" s="67">
        <v>47</v>
      </c>
      <c r="J5" s="68"/>
      <c r="K5" s="67">
        <v>62</v>
      </c>
      <c r="L5" s="68"/>
      <c r="M5" s="67">
        <v>77</v>
      </c>
      <c r="N5" s="68"/>
      <c r="O5" s="67">
        <v>92</v>
      </c>
      <c r="P5" s="68"/>
      <c r="Q5" s="67">
        <v>107</v>
      </c>
      <c r="R5" s="68"/>
      <c r="S5" s="67">
        <v>122</v>
      </c>
      <c r="T5" s="68"/>
      <c r="U5" s="67">
        <v>137</v>
      </c>
      <c r="V5" s="68"/>
      <c r="W5" s="67">
        <v>152</v>
      </c>
      <c r="X5" s="68"/>
      <c r="Y5" s="67">
        <v>168</v>
      </c>
      <c r="Z5" s="68"/>
      <c r="AA5" s="67">
        <v>184</v>
      </c>
      <c r="AB5" s="68"/>
      <c r="AC5" s="67">
        <v>200</v>
      </c>
      <c r="AD5" s="68"/>
      <c r="AE5" s="67">
        <v>216</v>
      </c>
      <c r="AF5" s="68"/>
      <c r="AG5" s="63"/>
      <c r="AH5" s="33"/>
      <c r="AI5" s="33"/>
      <c r="AJ5" s="33"/>
      <c r="AK5" s="69">
        <v>2</v>
      </c>
      <c r="AL5" s="70">
        <f t="shared" si="0"/>
        <v>0</v>
      </c>
      <c r="AM5" s="69">
        <f t="shared" si="1"/>
        <v>0</v>
      </c>
      <c r="AN5" s="192"/>
      <c r="AO5" s="71" t="s">
        <v>6</v>
      </c>
      <c r="AP5" s="72"/>
      <c r="AQ5" s="72"/>
      <c r="AR5" s="72"/>
      <c r="AS5" s="73">
        <f>SUM(AM7,AM9,AM11,AM15:AM17,AM19,AM21,AM23,AM26)</f>
        <v>0</v>
      </c>
      <c r="AT5" s="187" t="e">
        <f>VLOOKUP(AS5,N_GENEL!$B$4:$Y$34,3)</f>
        <v>#N/A</v>
      </c>
      <c r="AU5" s="187"/>
      <c r="AV5" s="185">
        <f>IF($I$22="E",VLOOKUP(AS5,N_ERKEK!$B$4:$Y$34,3),IF($I$22="K",VLOOKUP(AS5,N_KIZ!$B$4:$Y$34,3),0))</f>
        <v>0</v>
      </c>
      <c r="AW5" s="186"/>
      <c r="AX5" s="33"/>
      <c r="AY5" s="33"/>
      <c r="AZ5" s="33"/>
      <c r="BA5" s="65"/>
    </row>
    <row r="6" spans="1:53" ht="12.75" customHeight="1">
      <c r="A6" s="3"/>
      <c r="B6" s="62"/>
      <c r="C6" s="67">
        <v>3</v>
      </c>
      <c r="D6" s="68"/>
      <c r="E6" s="67">
        <v>18</v>
      </c>
      <c r="F6" s="68"/>
      <c r="G6" s="67">
        <v>33</v>
      </c>
      <c r="H6" s="68"/>
      <c r="I6" s="67">
        <v>48</v>
      </c>
      <c r="J6" s="68"/>
      <c r="K6" s="67">
        <v>63</v>
      </c>
      <c r="L6" s="68"/>
      <c r="M6" s="67">
        <v>78</v>
      </c>
      <c r="N6" s="68"/>
      <c r="O6" s="67">
        <v>93</v>
      </c>
      <c r="P6" s="68"/>
      <c r="Q6" s="67">
        <v>108</v>
      </c>
      <c r="R6" s="68"/>
      <c r="S6" s="67">
        <v>123</v>
      </c>
      <c r="T6" s="68"/>
      <c r="U6" s="67">
        <v>138</v>
      </c>
      <c r="V6" s="68"/>
      <c r="W6" s="67">
        <v>153</v>
      </c>
      <c r="X6" s="68"/>
      <c r="Y6" s="67">
        <v>169</v>
      </c>
      <c r="Z6" s="68"/>
      <c r="AA6" s="67">
        <v>185</v>
      </c>
      <c r="AB6" s="68"/>
      <c r="AC6" s="67">
        <v>201</v>
      </c>
      <c r="AD6" s="68"/>
      <c r="AE6" s="67">
        <v>217</v>
      </c>
      <c r="AF6" s="68"/>
      <c r="AG6" s="63"/>
      <c r="AH6" s="33"/>
      <c r="AI6" s="33"/>
      <c r="AJ6" s="33"/>
      <c r="AK6" s="69">
        <v>3</v>
      </c>
      <c r="AL6" s="70">
        <f t="shared" si="0"/>
        <v>0</v>
      </c>
      <c r="AM6" s="69">
        <f t="shared" si="1"/>
        <v>0</v>
      </c>
      <c r="AN6" s="192"/>
      <c r="AO6" s="71" t="s">
        <v>7</v>
      </c>
      <c r="AP6" s="72"/>
      <c r="AQ6" s="72"/>
      <c r="AR6" s="72"/>
      <c r="AS6" s="73">
        <f>SUM(AM4,AM8,AM12:AM13,AM18,AM22,AM25,AM28,AM30,AM32)</f>
        <v>0</v>
      </c>
      <c r="AT6" s="187" t="e">
        <f>VLOOKUP(AS6,N_GENEL!$B$4:$Y$34,4)</f>
        <v>#N/A</v>
      </c>
      <c r="AU6" s="187"/>
      <c r="AV6" s="185">
        <f>IF($I$22="E",VLOOKUP(AS6,N_ERKEK!$B$4:$Y$34,4),IF($I$22="K",VLOOKUP(AS6,N_KIZ!$B$4:$Y$34,4),0))</f>
        <v>0</v>
      </c>
      <c r="AW6" s="186"/>
      <c r="AX6" s="33"/>
      <c r="AY6" s="33"/>
      <c r="AZ6" s="33"/>
      <c r="BA6" s="65"/>
    </row>
    <row r="7" spans="1:53" ht="12.75" customHeight="1">
      <c r="A7" s="3"/>
      <c r="B7" s="62"/>
      <c r="C7" s="67">
        <v>4</v>
      </c>
      <c r="D7" s="68"/>
      <c r="E7" s="67">
        <v>19</v>
      </c>
      <c r="F7" s="68"/>
      <c r="G7" s="67">
        <v>34</v>
      </c>
      <c r="H7" s="68"/>
      <c r="I7" s="67">
        <v>49</v>
      </c>
      <c r="J7" s="68"/>
      <c r="K7" s="67">
        <v>64</v>
      </c>
      <c r="L7" s="68"/>
      <c r="M7" s="67">
        <v>79</v>
      </c>
      <c r="N7" s="68"/>
      <c r="O7" s="67">
        <v>94</v>
      </c>
      <c r="P7" s="68"/>
      <c r="Q7" s="67">
        <v>109</v>
      </c>
      <c r="R7" s="68"/>
      <c r="S7" s="67">
        <v>124</v>
      </c>
      <c r="T7" s="68"/>
      <c r="U7" s="67">
        <v>139</v>
      </c>
      <c r="V7" s="68"/>
      <c r="W7" s="67">
        <v>154</v>
      </c>
      <c r="X7" s="68"/>
      <c r="Y7" s="67">
        <v>170</v>
      </c>
      <c r="Z7" s="68"/>
      <c r="AA7" s="67">
        <v>186</v>
      </c>
      <c r="AB7" s="68"/>
      <c r="AC7" s="67">
        <v>202</v>
      </c>
      <c r="AD7" s="68"/>
      <c r="AE7" s="67">
        <v>218</v>
      </c>
      <c r="AF7" s="68"/>
      <c r="AG7" s="63"/>
      <c r="AH7" s="33"/>
      <c r="AI7" s="33"/>
      <c r="AJ7" s="33"/>
      <c r="AK7" s="69">
        <v>4</v>
      </c>
      <c r="AL7" s="70">
        <f t="shared" si="0"/>
        <v>0</v>
      </c>
      <c r="AM7" s="69">
        <f t="shared" si="1"/>
        <v>0</v>
      </c>
      <c r="AN7" s="195" t="s">
        <v>3</v>
      </c>
      <c r="AO7" s="71" t="s">
        <v>8</v>
      </c>
      <c r="AP7" s="72"/>
      <c r="AQ7" s="72"/>
      <c r="AR7" s="72"/>
      <c r="AS7" s="73">
        <f>SUM(AM43,AM55,AM61,AM77,AM87,AM97,AM109,AM116,AM120,AM132)</f>
        <v>0</v>
      </c>
      <c r="AT7" s="187" t="e">
        <f>VLOOKUP(AS7,N_GENEL!$B$4:$Y$34,5)</f>
        <v>#N/A</v>
      </c>
      <c r="AU7" s="187"/>
      <c r="AV7" s="185">
        <f>IF($I$22="E",VLOOKUP(AS7,N_ERKEK!$B$4:$Y$34,5),IF($I$22="K",VLOOKUP(AS7,N_KIZ!$B$4:$Y$34,5),0))</f>
        <v>0</v>
      </c>
      <c r="AW7" s="186"/>
      <c r="AX7" s="33"/>
      <c r="AY7" s="33"/>
      <c r="AZ7" s="33"/>
      <c r="BA7" s="65"/>
    </row>
    <row r="8" spans="1:53" ht="12.75" customHeight="1">
      <c r="A8" s="76" t="s">
        <v>49</v>
      </c>
      <c r="B8" s="62"/>
      <c r="C8" s="67">
        <v>5</v>
      </c>
      <c r="D8" s="68"/>
      <c r="E8" s="67">
        <v>20</v>
      </c>
      <c r="F8" s="68"/>
      <c r="G8" s="67">
        <v>35</v>
      </c>
      <c r="H8" s="68"/>
      <c r="I8" s="67">
        <v>50</v>
      </c>
      <c r="J8" s="68"/>
      <c r="K8" s="67">
        <v>65</v>
      </c>
      <c r="L8" s="68"/>
      <c r="M8" s="67">
        <v>80</v>
      </c>
      <c r="N8" s="68"/>
      <c r="O8" s="67">
        <v>95</v>
      </c>
      <c r="P8" s="68"/>
      <c r="Q8" s="67">
        <v>110</v>
      </c>
      <c r="R8" s="68"/>
      <c r="S8" s="67">
        <v>125</v>
      </c>
      <c r="T8" s="68"/>
      <c r="U8" s="67">
        <v>140</v>
      </c>
      <c r="V8" s="68"/>
      <c r="W8" s="67">
        <v>155</v>
      </c>
      <c r="X8" s="68"/>
      <c r="Y8" s="67">
        <v>171</v>
      </c>
      <c r="Z8" s="68"/>
      <c r="AA8" s="67">
        <v>187</v>
      </c>
      <c r="AB8" s="68"/>
      <c r="AC8" s="67">
        <v>203</v>
      </c>
      <c r="AD8" s="68"/>
      <c r="AE8" s="67">
        <v>219</v>
      </c>
      <c r="AF8" s="68"/>
      <c r="AG8" s="63"/>
      <c r="AH8" s="33"/>
      <c r="AI8" s="33"/>
      <c r="AJ8" s="33"/>
      <c r="AK8" s="69">
        <v>5</v>
      </c>
      <c r="AL8" s="70">
        <f t="shared" si="0"/>
        <v>0</v>
      </c>
      <c r="AM8" s="69">
        <f t="shared" si="1"/>
        <v>0</v>
      </c>
      <c r="AN8" s="196"/>
      <c r="AO8" s="71" t="s">
        <v>9</v>
      </c>
      <c r="AP8" s="72"/>
      <c r="AQ8" s="72"/>
      <c r="AR8" s="72"/>
      <c r="AS8" s="73">
        <f>SUM(AM38,AM53,AM59,AM68,AM85,AM95,AM100,AM121,AM140,AM144)</f>
        <v>0</v>
      </c>
      <c r="AT8" s="187" t="e">
        <f>VLOOKUP(AS8,N_GENEL!$B$4:$Y$34,6)</f>
        <v>#N/A</v>
      </c>
      <c r="AU8" s="187"/>
      <c r="AV8" s="185">
        <f>IF($I$22="E",VLOOKUP(AS8,N_ERKEK!$B$4:$Y$34,6),IF($I$22="K",VLOOKUP(AS8,N_KIZ!$B$4:$Y$34,6),0))</f>
        <v>0</v>
      </c>
      <c r="AW8" s="186"/>
      <c r="AX8" s="33"/>
      <c r="AY8" s="33"/>
      <c r="AZ8" s="33"/>
      <c r="BA8" s="65"/>
    </row>
    <row r="9" spans="1:53" ht="12.75" customHeight="1">
      <c r="A9" s="66" t="s">
        <v>50</v>
      </c>
      <c r="B9" s="62"/>
      <c r="C9" s="67">
        <v>6</v>
      </c>
      <c r="D9" s="68"/>
      <c r="E9" s="67">
        <v>21</v>
      </c>
      <c r="F9" s="68"/>
      <c r="G9" s="67">
        <v>36</v>
      </c>
      <c r="H9" s="68"/>
      <c r="I9" s="67">
        <v>51</v>
      </c>
      <c r="J9" s="68"/>
      <c r="K9" s="67">
        <v>66</v>
      </c>
      <c r="L9" s="68"/>
      <c r="M9" s="67">
        <v>81</v>
      </c>
      <c r="N9" s="68"/>
      <c r="O9" s="67">
        <v>96</v>
      </c>
      <c r="P9" s="68"/>
      <c r="Q9" s="67">
        <v>111</v>
      </c>
      <c r="R9" s="68"/>
      <c r="S9" s="67">
        <v>126</v>
      </c>
      <c r="T9" s="68"/>
      <c r="U9" s="67">
        <v>141</v>
      </c>
      <c r="V9" s="68"/>
      <c r="W9" s="67">
        <v>156</v>
      </c>
      <c r="X9" s="68"/>
      <c r="Y9" s="67">
        <v>172</v>
      </c>
      <c r="Z9" s="68"/>
      <c r="AA9" s="67">
        <v>188</v>
      </c>
      <c r="AB9" s="68"/>
      <c r="AC9" s="67">
        <v>204</v>
      </c>
      <c r="AD9" s="68"/>
      <c r="AE9" s="67">
        <v>220</v>
      </c>
      <c r="AF9" s="68"/>
      <c r="AG9" s="63"/>
      <c r="AH9" s="33"/>
      <c r="AI9" s="33"/>
      <c r="AJ9" s="33"/>
      <c r="AK9" s="69">
        <v>6</v>
      </c>
      <c r="AL9" s="70">
        <f t="shared" si="0"/>
        <v>0</v>
      </c>
      <c r="AM9" s="69">
        <f t="shared" si="1"/>
        <v>0</v>
      </c>
      <c r="AN9" s="196"/>
      <c r="AO9" s="71" t="s">
        <v>10</v>
      </c>
      <c r="AP9" s="72"/>
      <c r="AQ9" s="72"/>
      <c r="AR9" s="72"/>
      <c r="AS9" s="73">
        <f>SUM(AM42,AM54,AM62,AM76,AM83,AM98,AM108,AM117,AM127,AM133)</f>
        <v>0</v>
      </c>
      <c r="AT9" s="187" t="e">
        <f>VLOOKUP(AS9,N_GENEL!$B$4:$Y$34,7)</f>
        <v>#N/A</v>
      </c>
      <c r="AU9" s="187"/>
      <c r="AV9" s="185">
        <f>IF($I$22="E",VLOOKUP(AS9,N_ERKEK!$B$4:$Y$34,7),IF($I$22="K",VLOOKUP(AS9,N_KIZ!$B$4:$Y$34,7),0))</f>
        <v>0</v>
      </c>
      <c r="AW9" s="186"/>
      <c r="AX9" s="33"/>
      <c r="AY9" s="33"/>
      <c r="AZ9" s="33"/>
      <c r="BA9" s="65"/>
    </row>
    <row r="10" spans="1:53" ht="12.75" customHeight="1">
      <c r="A10" s="3"/>
      <c r="B10" s="62"/>
      <c r="C10" s="67">
        <v>7</v>
      </c>
      <c r="D10" s="68"/>
      <c r="E10" s="67">
        <v>22</v>
      </c>
      <c r="F10" s="68"/>
      <c r="G10" s="67">
        <v>37</v>
      </c>
      <c r="H10" s="68"/>
      <c r="I10" s="67">
        <v>52</v>
      </c>
      <c r="J10" s="68"/>
      <c r="K10" s="67">
        <v>67</v>
      </c>
      <c r="L10" s="68"/>
      <c r="M10" s="67">
        <v>82</v>
      </c>
      <c r="N10" s="68"/>
      <c r="O10" s="67">
        <v>97</v>
      </c>
      <c r="P10" s="68"/>
      <c r="Q10" s="67">
        <v>112</v>
      </c>
      <c r="R10" s="68"/>
      <c r="S10" s="67">
        <v>127</v>
      </c>
      <c r="T10" s="68"/>
      <c r="U10" s="67">
        <v>142</v>
      </c>
      <c r="V10" s="68"/>
      <c r="W10" s="67">
        <v>157</v>
      </c>
      <c r="X10" s="68"/>
      <c r="Y10" s="67">
        <v>173</v>
      </c>
      <c r="Z10" s="68"/>
      <c r="AA10" s="67">
        <v>189</v>
      </c>
      <c r="AB10" s="68"/>
      <c r="AC10" s="67">
        <v>205</v>
      </c>
      <c r="AD10" s="68"/>
      <c r="AE10" s="67">
        <v>221</v>
      </c>
      <c r="AF10" s="68"/>
      <c r="AG10" s="63"/>
      <c r="AH10" s="33"/>
      <c r="AI10" s="33"/>
      <c r="AJ10" s="33"/>
      <c r="AK10" s="69">
        <v>7</v>
      </c>
      <c r="AL10" s="70">
        <f t="shared" si="0"/>
        <v>0</v>
      </c>
      <c r="AM10" s="69">
        <f t="shared" si="1"/>
        <v>0</v>
      </c>
      <c r="AN10" s="196"/>
      <c r="AO10" s="71" t="s">
        <v>11</v>
      </c>
      <c r="AP10" s="72"/>
      <c r="AQ10" s="72"/>
      <c r="AR10" s="72"/>
      <c r="AS10" s="73">
        <f>SUM(AM41,AM52,AM60,AM67,AM86,AM96,AM99,AM110,AM111,AM141)</f>
        <v>0</v>
      </c>
      <c r="AT10" s="187" t="e">
        <f>VLOOKUP(AS10,N_GENEL!$B$4:$Y$34,8)</f>
        <v>#N/A</v>
      </c>
      <c r="AU10" s="187"/>
      <c r="AV10" s="185">
        <f>IF($I$22="E",VLOOKUP(AS10,N_ERKEK!$B$4:$Y$34,8),IF($I$22="K",VLOOKUP(AS10,N_KIZ!$B$4:$Y$34,8),0))</f>
        <v>0</v>
      </c>
      <c r="AW10" s="186"/>
      <c r="AX10" s="33"/>
      <c r="AY10" s="33"/>
      <c r="AZ10" s="33"/>
      <c r="BA10" s="65"/>
    </row>
    <row r="11" spans="1:53" ht="12.75" customHeight="1">
      <c r="A11" s="3"/>
      <c r="B11" s="62"/>
      <c r="C11" s="67">
        <v>8</v>
      </c>
      <c r="D11" s="68"/>
      <c r="E11" s="67">
        <v>23</v>
      </c>
      <c r="F11" s="68"/>
      <c r="G11" s="67">
        <v>38</v>
      </c>
      <c r="H11" s="68"/>
      <c r="I11" s="67">
        <v>53</v>
      </c>
      <c r="J11" s="68"/>
      <c r="K11" s="67">
        <v>68</v>
      </c>
      <c r="L11" s="68"/>
      <c r="M11" s="67">
        <v>83</v>
      </c>
      <c r="N11" s="68"/>
      <c r="O11" s="67">
        <v>98</v>
      </c>
      <c r="P11" s="68"/>
      <c r="Q11" s="67">
        <v>113</v>
      </c>
      <c r="R11" s="68"/>
      <c r="S11" s="67">
        <v>128</v>
      </c>
      <c r="T11" s="68"/>
      <c r="U11" s="67">
        <v>143</v>
      </c>
      <c r="V11" s="68"/>
      <c r="W11" s="67">
        <v>158</v>
      </c>
      <c r="X11" s="68"/>
      <c r="Y11" s="67">
        <v>174</v>
      </c>
      <c r="Z11" s="68"/>
      <c r="AA11" s="67">
        <v>190</v>
      </c>
      <c r="AB11" s="68"/>
      <c r="AC11" s="67">
        <v>206</v>
      </c>
      <c r="AD11" s="68"/>
      <c r="AE11" s="67">
        <v>222</v>
      </c>
      <c r="AF11" s="68"/>
      <c r="AG11" s="63"/>
      <c r="AH11" s="33"/>
      <c r="AI11" s="33"/>
      <c r="AJ11" s="33"/>
      <c r="AK11" s="69">
        <v>8</v>
      </c>
      <c r="AL11" s="70">
        <f t="shared" si="0"/>
        <v>0</v>
      </c>
      <c r="AM11" s="69">
        <f t="shared" si="1"/>
        <v>0</v>
      </c>
      <c r="AN11" s="196"/>
      <c r="AO11" s="71" t="s">
        <v>12</v>
      </c>
      <c r="AP11" s="72"/>
      <c r="AQ11" s="72"/>
      <c r="AR11" s="72"/>
      <c r="AS11" s="73">
        <f>SUM(AM36,AM48,AM71,AM79,AM90,AM103,AM118,AM126,AM131,AM137)</f>
        <v>0</v>
      </c>
      <c r="AT11" s="187" t="e">
        <f>VLOOKUP(AS11,N_GENEL!$B$4:$Y$34,9)</f>
        <v>#N/A</v>
      </c>
      <c r="AU11" s="187"/>
      <c r="AV11" s="185">
        <f>IF($I$22="E",VLOOKUP(AS11,N_ERKEK!$B$4:$Y$34,9),IF($I$22="K",VLOOKUP(AS11,N_KIZ!$B$4:$Y$34,9),0))</f>
        <v>0</v>
      </c>
      <c r="AW11" s="186"/>
      <c r="AX11" s="33"/>
      <c r="AY11" s="33"/>
      <c r="AZ11" s="33"/>
      <c r="BA11" s="65"/>
    </row>
    <row r="12" spans="1:53" ht="12.75" customHeight="1">
      <c r="A12" s="3"/>
      <c r="B12" s="62"/>
      <c r="C12" s="67">
        <v>9</v>
      </c>
      <c r="D12" s="68"/>
      <c r="E12" s="67">
        <v>24</v>
      </c>
      <c r="F12" s="68"/>
      <c r="G12" s="67">
        <v>39</v>
      </c>
      <c r="H12" s="68"/>
      <c r="I12" s="67">
        <v>54</v>
      </c>
      <c r="J12" s="68"/>
      <c r="K12" s="67">
        <v>69</v>
      </c>
      <c r="L12" s="68"/>
      <c r="M12" s="67">
        <v>84</v>
      </c>
      <c r="N12" s="68"/>
      <c r="O12" s="67">
        <v>99</v>
      </c>
      <c r="P12" s="68"/>
      <c r="Q12" s="67">
        <v>114</v>
      </c>
      <c r="R12" s="68"/>
      <c r="S12" s="67">
        <v>129</v>
      </c>
      <c r="T12" s="68"/>
      <c r="U12" s="67">
        <v>144</v>
      </c>
      <c r="V12" s="68"/>
      <c r="W12" s="67">
        <v>159</v>
      </c>
      <c r="X12" s="68"/>
      <c r="Y12" s="67">
        <v>175</v>
      </c>
      <c r="Z12" s="68"/>
      <c r="AA12" s="67">
        <v>191</v>
      </c>
      <c r="AB12" s="68"/>
      <c r="AC12" s="67">
        <v>207</v>
      </c>
      <c r="AD12" s="68"/>
      <c r="AE12" s="67">
        <v>223</v>
      </c>
      <c r="AF12" s="68"/>
      <c r="AG12" s="63"/>
      <c r="AH12" s="33"/>
      <c r="AI12" s="33"/>
      <c r="AJ12" s="33"/>
      <c r="AK12" s="69">
        <v>9</v>
      </c>
      <c r="AL12" s="70">
        <f t="shared" si="0"/>
        <v>0</v>
      </c>
      <c r="AM12" s="69">
        <f t="shared" si="1"/>
        <v>0</v>
      </c>
      <c r="AN12" s="196"/>
      <c r="AO12" s="71" t="s">
        <v>13</v>
      </c>
      <c r="AP12" s="72"/>
      <c r="AQ12" s="72"/>
      <c r="AR12" s="72"/>
      <c r="AS12" s="73">
        <f>SUM(AM37,AM45,AM56,AM72,AM78,AM93,AM104,AM113,AM125,AM130)</f>
        <v>0</v>
      </c>
      <c r="AT12" s="187" t="e">
        <f>VLOOKUP(AS12,N_GENEL!$B$4:$Y$34,10)</f>
        <v>#N/A</v>
      </c>
      <c r="AU12" s="187"/>
      <c r="AV12" s="185">
        <f>IF($I$22="E",VLOOKUP(AS12,N_ERKEK!$B$4:$Y$34,10),IF($I$22="K",VLOOKUP(AS12,N_KIZ!$B$4:$Y$34,10),0))</f>
        <v>0</v>
      </c>
      <c r="AW12" s="186"/>
      <c r="AX12" s="33"/>
      <c r="AY12" s="33"/>
      <c r="AZ12" s="33"/>
      <c r="BA12" s="65"/>
    </row>
    <row r="13" spans="1:53" ht="12.75" customHeight="1">
      <c r="A13" s="66" t="s">
        <v>51</v>
      </c>
      <c r="B13" s="62"/>
      <c r="C13" s="67">
        <v>10</v>
      </c>
      <c r="D13" s="68"/>
      <c r="E13" s="67">
        <v>25</v>
      </c>
      <c r="F13" s="68"/>
      <c r="G13" s="67">
        <v>40</v>
      </c>
      <c r="H13" s="68"/>
      <c r="I13" s="67">
        <v>55</v>
      </c>
      <c r="J13" s="68"/>
      <c r="K13" s="67">
        <v>70</v>
      </c>
      <c r="L13" s="68"/>
      <c r="M13" s="67">
        <v>85</v>
      </c>
      <c r="N13" s="68"/>
      <c r="O13" s="67">
        <v>100</v>
      </c>
      <c r="P13" s="68"/>
      <c r="Q13" s="67">
        <v>115</v>
      </c>
      <c r="R13" s="68"/>
      <c r="S13" s="67">
        <v>130</v>
      </c>
      <c r="T13" s="68"/>
      <c r="U13" s="67">
        <v>145</v>
      </c>
      <c r="V13" s="68"/>
      <c r="W13" s="67">
        <v>160</v>
      </c>
      <c r="X13" s="68"/>
      <c r="Y13" s="67">
        <v>176</v>
      </c>
      <c r="Z13" s="68"/>
      <c r="AA13" s="67">
        <v>192</v>
      </c>
      <c r="AB13" s="68"/>
      <c r="AC13" s="67">
        <v>208</v>
      </c>
      <c r="AD13" s="68"/>
      <c r="AE13" s="67">
        <v>224</v>
      </c>
      <c r="AF13" s="68"/>
      <c r="AG13" s="63"/>
      <c r="AH13" s="33"/>
      <c r="AI13" s="33"/>
      <c r="AJ13" s="33"/>
      <c r="AK13" s="69">
        <v>10</v>
      </c>
      <c r="AL13" s="70">
        <f t="shared" si="0"/>
        <v>0</v>
      </c>
      <c r="AM13" s="69">
        <f t="shared" si="1"/>
        <v>0</v>
      </c>
      <c r="AN13" s="196"/>
      <c r="AO13" s="71" t="s">
        <v>14</v>
      </c>
      <c r="AP13" s="72"/>
      <c r="AQ13" s="72"/>
      <c r="AR13" s="72"/>
      <c r="AS13" s="73">
        <f>SUM(AM40,AM47,AM57,AM70,AM92,AM101,AM112,AM128,AM136,AM142)</f>
        <v>0</v>
      </c>
      <c r="AT13" s="187" t="e">
        <f>VLOOKUP(AS13,N_GENEL!$B$4:$Y$34,11)</f>
        <v>#N/A</v>
      </c>
      <c r="AU13" s="187"/>
      <c r="AV13" s="185">
        <f>IF($I$22="E",VLOOKUP(AS13,N_ERKEK!$B$4:$Y$34,11),IF($I$22="K",VLOOKUP(AS13,N_KIZ!$B$4:$Y$34,11),0))</f>
        <v>0</v>
      </c>
      <c r="AW13" s="186"/>
      <c r="AX13" s="33"/>
      <c r="AY13" s="33"/>
      <c r="AZ13" s="33"/>
      <c r="BA13" s="65"/>
    </row>
    <row r="14" spans="1:53" ht="12.75" customHeight="1">
      <c r="A14" s="3"/>
      <c r="B14" s="62"/>
      <c r="C14" s="67">
        <v>11</v>
      </c>
      <c r="D14" s="68"/>
      <c r="E14" s="67">
        <v>26</v>
      </c>
      <c r="F14" s="68"/>
      <c r="G14" s="67">
        <v>41</v>
      </c>
      <c r="H14" s="68"/>
      <c r="I14" s="67">
        <v>56</v>
      </c>
      <c r="J14" s="68"/>
      <c r="K14" s="67">
        <v>71</v>
      </c>
      <c r="L14" s="68"/>
      <c r="M14" s="67">
        <v>86</v>
      </c>
      <c r="N14" s="68"/>
      <c r="O14" s="67">
        <v>101</v>
      </c>
      <c r="P14" s="68"/>
      <c r="Q14" s="67">
        <v>116</v>
      </c>
      <c r="R14" s="68"/>
      <c r="S14" s="67">
        <v>131</v>
      </c>
      <c r="T14" s="68"/>
      <c r="U14" s="67">
        <v>146</v>
      </c>
      <c r="V14" s="68"/>
      <c r="W14" s="67">
        <v>161</v>
      </c>
      <c r="X14" s="68"/>
      <c r="Y14" s="67">
        <v>177</v>
      </c>
      <c r="Z14" s="68"/>
      <c r="AA14" s="67">
        <v>193</v>
      </c>
      <c r="AB14" s="68"/>
      <c r="AC14" s="67">
        <v>209</v>
      </c>
      <c r="AD14" s="68"/>
      <c r="AE14" s="67">
        <v>225</v>
      </c>
      <c r="AF14" s="68"/>
      <c r="AG14" s="63"/>
      <c r="AH14" s="33"/>
      <c r="AI14" s="33"/>
      <c r="AJ14" s="33"/>
      <c r="AK14" s="69">
        <v>11</v>
      </c>
      <c r="AL14" s="70">
        <f t="shared" si="0"/>
        <v>0</v>
      </c>
      <c r="AM14" s="69">
        <f t="shared" si="1"/>
        <v>0</v>
      </c>
      <c r="AN14" s="196"/>
      <c r="AO14" s="71" t="s">
        <v>15</v>
      </c>
      <c r="AP14" s="72"/>
      <c r="AQ14" s="72"/>
      <c r="AR14" s="72"/>
      <c r="AS14" s="73">
        <f>SUM(AM39,AM50,AM58,AM69,AM84,AM88,AM102,AM119,AM122,AM129)</f>
        <v>0</v>
      </c>
      <c r="AT14" s="187" t="e">
        <f>VLOOKUP(AS14,N_GENEL!$B$4:$Y$34,12)</f>
        <v>#N/A</v>
      </c>
      <c r="AU14" s="187"/>
      <c r="AV14" s="185">
        <f>IF($I$22="E",VLOOKUP(AS14,N_ERKEK!$B$4:$Y$34,12),IF($I$22="K",VLOOKUP(AS14,N_KIZ!$B$4:$Y$34,12),0))</f>
        <v>0</v>
      </c>
      <c r="AW14" s="186"/>
      <c r="AX14" s="33"/>
      <c r="AY14" s="33"/>
      <c r="AZ14" s="33"/>
      <c r="BA14" s="65"/>
    </row>
    <row r="15" spans="1:53" ht="12.75" customHeight="1">
      <c r="A15" s="3"/>
      <c r="B15" s="62"/>
      <c r="C15" s="67">
        <v>12</v>
      </c>
      <c r="D15" s="68"/>
      <c r="E15" s="67">
        <v>27</v>
      </c>
      <c r="F15" s="68"/>
      <c r="G15" s="67">
        <v>42</v>
      </c>
      <c r="H15" s="68"/>
      <c r="I15" s="67">
        <v>57</v>
      </c>
      <c r="J15" s="68"/>
      <c r="K15" s="67">
        <v>72</v>
      </c>
      <c r="L15" s="68"/>
      <c r="M15" s="67">
        <v>87</v>
      </c>
      <c r="N15" s="68"/>
      <c r="O15" s="67">
        <v>102</v>
      </c>
      <c r="P15" s="68"/>
      <c r="Q15" s="67">
        <v>117</v>
      </c>
      <c r="R15" s="68"/>
      <c r="S15" s="67">
        <v>132</v>
      </c>
      <c r="T15" s="68"/>
      <c r="U15" s="67">
        <v>147</v>
      </c>
      <c r="V15" s="68"/>
      <c r="W15" s="67">
        <v>162</v>
      </c>
      <c r="X15" s="68"/>
      <c r="Y15" s="67">
        <v>178</v>
      </c>
      <c r="Z15" s="68"/>
      <c r="AA15" s="67">
        <v>194</v>
      </c>
      <c r="AB15" s="68"/>
      <c r="AC15" s="67">
        <v>210</v>
      </c>
      <c r="AD15" s="68"/>
      <c r="AE15" s="67">
        <v>226</v>
      </c>
      <c r="AF15" s="68"/>
      <c r="AG15" s="63"/>
      <c r="AH15" s="33"/>
      <c r="AI15" s="33"/>
      <c r="AJ15" s="33"/>
      <c r="AK15" s="69">
        <v>12</v>
      </c>
      <c r="AL15" s="70">
        <f t="shared" si="0"/>
        <v>0</v>
      </c>
      <c r="AM15" s="69">
        <f t="shared" si="1"/>
        <v>0</v>
      </c>
      <c r="AN15" s="196"/>
      <c r="AO15" s="71" t="s">
        <v>16</v>
      </c>
      <c r="AP15" s="72"/>
      <c r="AQ15" s="72"/>
      <c r="AR15" s="72"/>
      <c r="AS15" s="73">
        <f>SUM(AM35,AM46,AM66,AM74,AM80,AM89,AM107,AM123,AM134,AM138)</f>
        <v>0</v>
      </c>
      <c r="AT15" s="187" t="e">
        <f>VLOOKUP(AS15,N_GENEL!$B$4:$Y$34,13)</f>
        <v>#N/A</v>
      </c>
      <c r="AU15" s="187"/>
      <c r="AV15" s="185">
        <f>IF($I$22="E",VLOOKUP(AS15,N_ERKEK!$B$4:$Y$34,13),IF($I$22="K",VLOOKUP(AS15,N_KIZ!$B$4:$Y$34,13),0))</f>
        <v>0</v>
      </c>
      <c r="AW15" s="186"/>
      <c r="AX15" s="33"/>
      <c r="AY15" s="33"/>
      <c r="AZ15" s="33"/>
      <c r="BA15" s="65"/>
    </row>
    <row r="16" spans="1:53" ht="12.75" customHeight="1">
      <c r="A16" s="3"/>
      <c r="B16" s="62"/>
      <c r="C16" s="67">
        <v>13</v>
      </c>
      <c r="D16" s="68"/>
      <c r="E16" s="67">
        <v>28</v>
      </c>
      <c r="F16" s="68"/>
      <c r="G16" s="67">
        <v>43</v>
      </c>
      <c r="H16" s="68"/>
      <c r="I16" s="67">
        <v>58</v>
      </c>
      <c r="J16" s="68"/>
      <c r="K16" s="67">
        <v>73</v>
      </c>
      <c r="L16" s="68"/>
      <c r="M16" s="67">
        <v>88</v>
      </c>
      <c r="N16" s="68"/>
      <c r="O16" s="67">
        <v>103</v>
      </c>
      <c r="P16" s="68"/>
      <c r="Q16" s="67">
        <v>118</v>
      </c>
      <c r="R16" s="68"/>
      <c r="S16" s="67">
        <v>133</v>
      </c>
      <c r="T16" s="68"/>
      <c r="U16" s="67">
        <v>148</v>
      </c>
      <c r="V16" s="68"/>
      <c r="W16" s="67">
        <v>163</v>
      </c>
      <c r="X16" s="68"/>
      <c r="Y16" s="67">
        <v>179</v>
      </c>
      <c r="Z16" s="68"/>
      <c r="AA16" s="67">
        <v>195</v>
      </c>
      <c r="AB16" s="68"/>
      <c r="AC16" s="67">
        <v>211</v>
      </c>
      <c r="AD16" s="68"/>
      <c r="AE16" s="67">
        <v>227</v>
      </c>
      <c r="AF16" s="68"/>
      <c r="AG16" s="63"/>
      <c r="AH16" s="33"/>
      <c r="AI16" s="33"/>
      <c r="AJ16" s="33"/>
      <c r="AK16" s="69">
        <v>13</v>
      </c>
      <c r="AL16" s="70">
        <f t="shared" si="0"/>
        <v>0</v>
      </c>
      <c r="AM16" s="69">
        <f t="shared" si="1"/>
        <v>0</v>
      </c>
      <c r="AN16" s="196"/>
      <c r="AO16" s="71" t="s">
        <v>17</v>
      </c>
      <c r="AP16" s="72"/>
      <c r="AQ16" s="72"/>
      <c r="AR16" s="72"/>
      <c r="AS16" s="73">
        <f>SUM(AM44,AM51,AM63,AM64,AM75,AM81,AM91,AM106,AM115,AM139)</f>
        <v>0</v>
      </c>
      <c r="AT16" s="187" t="e">
        <f>VLOOKUP(AS16,N_GENEL!$B$4:$Y$34,14)</f>
        <v>#N/A</v>
      </c>
      <c r="AU16" s="187"/>
      <c r="AV16" s="185">
        <f>IF($I$22="E",VLOOKUP(AS16,N_ERKEK!$B$4:$Y$34,14),IF($I$22="K",VLOOKUP(AS16,N_KIZ!$B$4:$Y$34,14),0))</f>
        <v>0</v>
      </c>
      <c r="AW16" s="186"/>
      <c r="AX16" s="33"/>
      <c r="AY16" s="33"/>
      <c r="AZ16" s="33"/>
      <c r="BA16" s="65"/>
    </row>
    <row r="17" spans="1:53" ht="12.75" customHeight="1">
      <c r="A17" s="3"/>
      <c r="B17" s="62"/>
      <c r="C17" s="67">
        <v>14</v>
      </c>
      <c r="D17" s="68"/>
      <c r="E17" s="67">
        <v>29</v>
      </c>
      <c r="F17" s="68"/>
      <c r="G17" s="67">
        <v>44</v>
      </c>
      <c r="H17" s="68"/>
      <c r="I17" s="67">
        <v>59</v>
      </c>
      <c r="J17" s="68"/>
      <c r="K17" s="67">
        <v>74</v>
      </c>
      <c r="L17" s="68"/>
      <c r="M17" s="67">
        <v>89</v>
      </c>
      <c r="N17" s="68"/>
      <c r="O17" s="67">
        <v>104</v>
      </c>
      <c r="P17" s="68"/>
      <c r="Q17" s="67">
        <v>119</v>
      </c>
      <c r="R17" s="68"/>
      <c r="S17" s="67">
        <v>134</v>
      </c>
      <c r="T17" s="68"/>
      <c r="U17" s="67">
        <v>149</v>
      </c>
      <c r="V17" s="68"/>
      <c r="W17" s="67">
        <v>164</v>
      </c>
      <c r="X17" s="68"/>
      <c r="Y17" s="67">
        <v>180</v>
      </c>
      <c r="Z17" s="68"/>
      <c r="AA17" s="67">
        <v>196</v>
      </c>
      <c r="AB17" s="68"/>
      <c r="AC17" s="67">
        <v>212</v>
      </c>
      <c r="AD17" s="68"/>
      <c r="AE17" s="67">
        <v>228</v>
      </c>
      <c r="AF17" s="68"/>
      <c r="AG17" s="63"/>
      <c r="AH17" s="33"/>
      <c r="AI17" s="33"/>
      <c r="AJ17" s="33"/>
      <c r="AK17" s="69">
        <v>14</v>
      </c>
      <c r="AL17" s="70">
        <f t="shared" si="0"/>
        <v>0</v>
      </c>
      <c r="AM17" s="69">
        <f t="shared" si="1"/>
        <v>0</v>
      </c>
      <c r="AN17" s="196"/>
      <c r="AO17" s="71" t="s">
        <v>18</v>
      </c>
      <c r="AP17" s="72"/>
      <c r="AQ17" s="72"/>
      <c r="AR17" s="72"/>
      <c r="AS17" s="73">
        <f>SUM(AM34,AM49,AM65,AM73,AM82,AM94,AM105,AM114,AM124,AM135)</f>
        <v>0</v>
      </c>
      <c r="AT17" s="187" t="e">
        <f>VLOOKUP(AS17,N_GENEL!$B$4:$Y$34,15)</f>
        <v>#N/A</v>
      </c>
      <c r="AU17" s="187"/>
      <c r="AV17" s="185">
        <f>IF($I$22="E",VLOOKUP(AS17,N_ERKEK!$B$4:$Y$34,15),IF($I$22="K",VLOOKUP(AS17,N_KIZ!$B$4:$Y$34,15),0))</f>
        <v>0</v>
      </c>
      <c r="AW17" s="186"/>
      <c r="AX17" s="33"/>
      <c r="AY17" s="33"/>
      <c r="AZ17" s="33"/>
      <c r="BA17" s="65"/>
    </row>
    <row r="18" spans="1:53" ht="12.75" customHeight="1">
      <c r="A18" s="66" t="s">
        <v>52</v>
      </c>
      <c r="B18" s="62"/>
      <c r="C18" s="67">
        <v>15</v>
      </c>
      <c r="D18" s="68"/>
      <c r="E18" s="67">
        <v>30</v>
      </c>
      <c r="F18" s="68"/>
      <c r="G18" s="67">
        <v>45</v>
      </c>
      <c r="H18" s="68"/>
      <c r="I18" s="67">
        <v>60</v>
      </c>
      <c r="J18" s="68"/>
      <c r="K18" s="67">
        <v>75</v>
      </c>
      <c r="L18" s="68"/>
      <c r="M18" s="67">
        <v>90</v>
      </c>
      <c r="N18" s="68"/>
      <c r="O18" s="67">
        <v>105</v>
      </c>
      <c r="P18" s="68"/>
      <c r="Q18" s="67">
        <v>120</v>
      </c>
      <c r="R18" s="68"/>
      <c r="S18" s="67">
        <v>135</v>
      </c>
      <c r="T18" s="68"/>
      <c r="U18" s="67">
        <v>150</v>
      </c>
      <c r="V18" s="68"/>
      <c r="W18" s="67">
        <v>165</v>
      </c>
      <c r="X18" s="68"/>
      <c r="Y18" s="67">
        <v>181</v>
      </c>
      <c r="Z18" s="68"/>
      <c r="AA18" s="67">
        <v>197</v>
      </c>
      <c r="AB18" s="68"/>
      <c r="AC18" s="67">
        <v>213</v>
      </c>
      <c r="AD18" s="68"/>
      <c r="AE18" s="67">
        <v>229</v>
      </c>
      <c r="AF18" s="68"/>
      <c r="AG18" s="63"/>
      <c r="AH18" s="33"/>
      <c r="AI18" s="33"/>
      <c r="AJ18" s="33"/>
      <c r="AK18" s="69">
        <v>15</v>
      </c>
      <c r="AL18" s="70">
        <f t="shared" si="0"/>
        <v>0</v>
      </c>
      <c r="AM18" s="69">
        <f t="shared" si="1"/>
        <v>0</v>
      </c>
      <c r="AN18" s="195" t="s">
        <v>4</v>
      </c>
      <c r="AO18" s="71" t="s">
        <v>19</v>
      </c>
      <c r="AP18" s="72"/>
      <c r="AQ18" s="72"/>
      <c r="AR18" s="72"/>
      <c r="AS18" s="73">
        <f>SUM(AM173,AM179,AM188,AM190,AM201,AM207,AM218,AM225,AM227,AM233)</f>
        <v>0</v>
      </c>
      <c r="AT18" s="187" t="e">
        <f>VLOOKUP(AS18,N_GENEL!$B$4:$Y$34,16)</f>
        <v>#N/A</v>
      </c>
      <c r="AU18" s="187"/>
      <c r="AV18" s="185">
        <f>IF($I$22="E",VLOOKUP(AS18,N_ERKEK!$B$4:$Y$34,16),IF($I$22="K",VLOOKUP(AS18,N_KIZ!$B$4:$Y$34,16),0))</f>
        <v>0</v>
      </c>
      <c r="AW18" s="186"/>
      <c r="AX18" s="33"/>
      <c r="AY18" s="33"/>
      <c r="AZ18" s="33"/>
      <c r="BA18" s="65"/>
    </row>
    <row r="19" spans="1:53" ht="12.75" customHeight="1">
      <c r="A19" s="3"/>
      <c r="B19" s="62"/>
      <c r="C19" s="77"/>
      <c r="D19" s="78"/>
      <c r="E19" s="78"/>
      <c r="F19" s="78"/>
      <c r="G19" s="78"/>
      <c r="H19" s="78"/>
      <c r="I19" s="78"/>
      <c r="J19" s="68"/>
      <c r="K19" s="78"/>
      <c r="L19" s="78"/>
      <c r="M19" s="78"/>
      <c r="N19" s="78"/>
      <c r="O19" s="79"/>
      <c r="P19" s="79"/>
      <c r="Q19" s="79"/>
      <c r="R19" s="79"/>
      <c r="S19" s="79"/>
      <c r="T19" s="79"/>
      <c r="U19" s="79"/>
      <c r="V19" s="80"/>
      <c r="W19" s="67">
        <v>166</v>
      </c>
      <c r="X19" s="68"/>
      <c r="Y19" s="67">
        <v>182</v>
      </c>
      <c r="Z19" s="68"/>
      <c r="AA19" s="67">
        <v>198</v>
      </c>
      <c r="AB19" s="68"/>
      <c r="AC19" s="67">
        <v>214</v>
      </c>
      <c r="AD19" s="68"/>
      <c r="AE19" s="67">
        <v>230</v>
      </c>
      <c r="AF19" s="68"/>
      <c r="AG19" s="63"/>
      <c r="AH19" s="33"/>
      <c r="AI19" s="33"/>
      <c r="AJ19" s="33"/>
      <c r="AK19" s="69">
        <v>16</v>
      </c>
      <c r="AL19" s="70">
        <f t="shared" ref="AL19:AL33" si="2">F4</f>
        <v>0</v>
      </c>
      <c r="AM19" s="69">
        <f t="shared" si="1"/>
        <v>0</v>
      </c>
      <c r="AN19" s="196"/>
      <c r="AO19" s="71" t="s">
        <v>20</v>
      </c>
      <c r="AP19" s="72"/>
      <c r="AQ19" s="72"/>
      <c r="AR19" s="72"/>
      <c r="AS19" s="73">
        <f>SUM(AM151,AM153,AM158,AM159,AM162,AM168,AM204,AM206,AM215,AM232)</f>
        <v>0</v>
      </c>
      <c r="AT19" s="187" t="e">
        <f>VLOOKUP(AS19,N_GENEL!$B$4:$Y$34,17)</f>
        <v>#N/A</v>
      </c>
      <c r="AU19" s="187"/>
      <c r="AV19" s="185">
        <f>IF($I$22="E",VLOOKUP(AS19,N_ERKEK!$B$4:$Y$34,17),IF($I$22="K",VLOOKUP(AS19,N_KIZ!$B$4:$Y$34,17),0))</f>
        <v>0</v>
      </c>
      <c r="AW19" s="186"/>
      <c r="AX19" s="33"/>
      <c r="AY19" s="33"/>
      <c r="AZ19" s="33"/>
      <c r="BA19" s="65"/>
    </row>
    <row r="20" spans="1:53" ht="12.75" customHeight="1">
      <c r="A20" s="231" t="str">
        <f>IF(B48=1,"ü","x")</f>
        <v>ü</v>
      </c>
      <c r="B20" s="62"/>
      <c r="C20" s="225" t="s">
        <v>53</v>
      </c>
      <c r="D20" s="226"/>
      <c r="E20" s="226"/>
      <c r="F20" s="226"/>
      <c r="G20" s="226"/>
      <c r="H20" s="219"/>
      <c r="I20" s="219"/>
      <c r="J20" s="219"/>
      <c r="K20" s="219"/>
      <c r="L20" s="219"/>
      <c r="M20" s="219"/>
      <c r="N20" s="219"/>
      <c r="O20" s="227" t="s">
        <v>54</v>
      </c>
      <c r="P20" s="228"/>
      <c r="Q20" s="228"/>
      <c r="R20" s="228"/>
      <c r="S20" s="228"/>
      <c r="T20" s="228"/>
      <c r="U20" s="228"/>
      <c r="V20" s="228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81"/>
      <c r="AH20" s="33"/>
      <c r="AI20" s="33"/>
      <c r="AJ20" s="33"/>
      <c r="AK20" s="69">
        <v>17</v>
      </c>
      <c r="AL20" s="70">
        <f t="shared" si="2"/>
        <v>0</v>
      </c>
      <c r="AM20" s="69">
        <f t="shared" si="1"/>
        <v>0</v>
      </c>
      <c r="AN20" s="196"/>
      <c r="AO20" s="71" t="s">
        <v>21</v>
      </c>
      <c r="AP20" s="72"/>
      <c r="AQ20" s="72"/>
      <c r="AR20" s="72"/>
      <c r="AS20" s="73">
        <f>SUM(AM152,AM160,AM170,AM181,AM186,AM196,AM217,AM219,AM222,AM228)</f>
        <v>0</v>
      </c>
      <c r="AT20" s="187" t="e">
        <f>VLOOKUP(AS20,N_GENEL!$B$4:$Y$34,18)</f>
        <v>#N/A</v>
      </c>
      <c r="AU20" s="187"/>
      <c r="AV20" s="185">
        <f>IF($I$22="E",VLOOKUP(AS20,N_ERKEK!$B$4:$Y$34,18),IF($I$22="K",VLOOKUP(AS20,N_KIZ!$B$4:$Y$34,18),0))</f>
        <v>0</v>
      </c>
      <c r="AW20" s="186"/>
      <c r="AX20" s="33"/>
      <c r="AY20" s="33"/>
      <c r="AZ20" s="33"/>
      <c r="BA20" s="65"/>
    </row>
    <row r="21" spans="1:53" ht="12.75" customHeight="1">
      <c r="A21" s="232"/>
      <c r="B21" s="62"/>
      <c r="C21" s="225" t="s">
        <v>55</v>
      </c>
      <c r="D21" s="226"/>
      <c r="E21" s="226"/>
      <c r="F21" s="226"/>
      <c r="G21" s="226"/>
      <c r="H21" s="219"/>
      <c r="I21" s="219"/>
      <c r="J21" s="225" t="s">
        <v>56</v>
      </c>
      <c r="K21" s="226"/>
      <c r="L21" s="204"/>
      <c r="M21" s="204"/>
      <c r="N21" s="204"/>
      <c r="O21" s="230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81"/>
      <c r="AH21" s="33"/>
      <c r="AI21" s="33"/>
      <c r="AJ21" s="33"/>
      <c r="AK21" s="69">
        <v>18</v>
      </c>
      <c r="AL21" s="70">
        <f t="shared" si="2"/>
        <v>0</v>
      </c>
      <c r="AM21" s="69">
        <f t="shared" si="1"/>
        <v>0</v>
      </c>
      <c r="AN21" s="196"/>
      <c r="AO21" s="71" t="s">
        <v>22</v>
      </c>
      <c r="AP21" s="72"/>
      <c r="AQ21" s="72"/>
      <c r="AR21" s="72"/>
      <c r="AS21" s="73">
        <f>SUM(AM145,AM150,AM154,AM161,AM167,AM169,AM174,AM187,AM214,AM229)</f>
        <v>0</v>
      </c>
      <c r="AT21" s="187" t="e">
        <f>VLOOKUP(AS21,N_GENEL!$B$4:$Y$34,19)</f>
        <v>#N/A</v>
      </c>
      <c r="AU21" s="187"/>
      <c r="AV21" s="185">
        <f>IF($I$22="E",VLOOKUP(AS21,N_ERKEK!$B$4:$Y$34,19),IF($I$22="K",VLOOKUP(AS21,N_KIZ!$B$4:$Y$34,19),0))</f>
        <v>0</v>
      </c>
      <c r="AW21" s="186"/>
      <c r="AX21" s="33"/>
      <c r="AY21" s="33"/>
      <c r="AZ21" s="33"/>
      <c r="BA21" s="65"/>
    </row>
    <row r="22" spans="1:53" ht="12.75" customHeight="1">
      <c r="A22" s="82"/>
      <c r="B22" s="83"/>
      <c r="C22" s="220" t="s">
        <v>57</v>
      </c>
      <c r="D22" s="221"/>
      <c r="E22" s="221"/>
      <c r="F22" s="221"/>
      <c r="G22" s="221"/>
      <c r="H22" s="222"/>
      <c r="I22" s="223"/>
      <c r="J22" s="224"/>
      <c r="K22" s="224"/>
      <c r="L22" s="224"/>
      <c r="M22" s="224"/>
      <c r="N22" s="224"/>
      <c r="O22" s="84" t="s">
        <v>58</v>
      </c>
      <c r="P22" s="85"/>
      <c r="Q22" s="86" t="s">
        <v>59</v>
      </c>
      <c r="R22" s="85"/>
      <c r="S22" s="85"/>
      <c r="T22" s="85"/>
      <c r="U22" s="85"/>
      <c r="V22" s="81"/>
      <c r="W22" s="81"/>
      <c r="X22" s="81"/>
      <c r="Y22" s="85"/>
      <c r="Z22" s="81"/>
      <c r="AA22" s="81"/>
      <c r="AB22" s="81"/>
      <c r="AC22" s="81"/>
      <c r="AD22" s="81"/>
      <c r="AE22" s="84" t="s">
        <v>58</v>
      </c>
      <c r="AF22" s="85"/>
      <c r="AG22" s="81"/>
      <c r="AH22" s="33"/>
      <c r="AI22" s="33"/>
      <c r="AJ22" s="33"/>
      <c r="AK22" s="69">
        <v>19</v>
      </c>
      <c r="AL22" s="70">
        <f t="shared" si="2"/>
        <v>0</v>
      </c>
      <c r="AM22" s="69">
        <f t="shared" si="1"/>
        <v>0</v>
      </c>
      <c r="AN22" s="196"/>
      <c r="AO22" s="71" t="s">
        <v>23</v>
      </c>
      <c r="AP22" s="72"/>
      <c r="AQ22" s="72"/>
      <c r="AR22" s="72"/>
      <c r="AS22" s="73">
        <f>SUM(AM143,AM148,AM165,AM176,AM191,AM200,AM208,AM210,AM212,AM213)</f>
        <v>0</v>
      </c>
      <c r="AT22" s="187" t="e">
        <f>VLOOKUP(AS22,N_GENEL!$B$4:$Y$34,20)</f>
        <v>#N/A</v>
      </c>
      <c r="AU22" s="187"/>
      <c r="AV22" s="185">
        <f>IF($I$22="E",VLOOKUP(AS22,N_ERKEK!$B$4:$Y$34,20),IF($I$22="K",VLOOKUP(AS22,N_KIZ!$B$4:$Y$34,20),0))</f>
        <v>0</v>
      </c>
      <c r="AW22" s="186"/>
      <c r="AX22" s="33"/>
      <c r="AY22" s="33"/>
      <c r="AZ22" s="33"/>
      <c r="BA22" s="65"/>
    </row>
    <row r="23" spans="1:53" ht="12" customHeight="1">
      <c r="A23" s="87"/>
      <c r="B23" s="81"/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89"/>
      <c r="N23" s="89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1"/>
      <c r="AH23" s="33"/>
      <c r="AI23" s="33"/>
      <c r="AJ23" s="33"/>
      <c r="AK23" s="69">
        <v>20</v>
      </c>
      <c r="AL23" s="70">
        <f t="shared" si="2"/>
        <v>0</v>
      </c>
      <c r="AM23" s="69">
        <f t="shared" si="1"/>
        <v>0</v>
      </c>
      <c r="AN23" s="196"/>
      <c r="AO23" s="71" t="s">
        <v>42</v>
      </c>
      <c r="AP23" s="72"/>
      <c r="AQ23" s="72"/>
      <c r="AR23" s="72"/>
      <c r="AS23" s="73">
        <f>SUM(AM146,AM156,AM157,AM164,AM166,AM180,AM189,AM192,AM220,AM221)</f>
        <v>0</v>
      </c>
      <c r="AT23" s="187" t="e">
        <f>VLOOKUP(AS23,N_GENEL!$B$4:$Y$34,21)</f>
        <v>#N/A</v>
      </c>
      <c r="AU23" s="187"/>
      <c r="AV23" s="185">
        <f>IF($I$22="E",VLOOKUP(AS23,N_ERKEK!$B$4:$Y$34,21),IF($I$22="K",VLOOKUP(AS23,N_KIZ!$B$4:$Y$34,21),0))</f>
        <v>0</v>
      </c>
      <c r="AW23" s="186"/>
      <c r="AX23" s="33"/>
      <c r="AY23" s="33"/>
      <c r="AZ23" s="33"/>
      <c r="BA23" s="65"/>
    </row>
    <row r="24" spans="1:53" ht="12.75" customHeight="1">
      <c r="A24" s="3"/>
      <c r="B24" s="81"/>
      <c r="C24" s="81"/>
      <c r="D24" s="81"/>
      <c r="E24" s="81"/>
      <c r="F24" s="81"/>
      <c r="G24" s="81"/>
      <c r="H24" s="81"/>
      <c r="I24" s="234" t="s">
        <v>60</v>
      </c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81"/>
      <c r="AB24" s="81"/>
      <c r="AC24" s="81"/>
      <c r="AD24" s="81"/>
      <c r="AE24" s="81"/>
      <c r="AF24" s="81"/>
      <c r="AG24" s="81"/>
      <c r="AH24" s="33"/>
      <c r="AI24" s="33"/>
      <c r="AJ24" s="33"/>
      <c r="AK24" s="69">
        <v>21</v>
      </c>
      <c r="AL24" s="70">
        <f t="shared" si="2"/>
        <v>0</v>
      </c>
      <c r="AM24" s="69">
        <f t="shared" si="1"/>
        <v>0</v>
      </c>
      <c r="AN24" s="196"/>
      <c r="AO24" s="71" t="s">
        <v>25</v>
      </c>
      <c r="AP24" s="72"/>
      <c r="AQ24" s="72"/>
      <c r="AR24" s="72"/>
      <c r="AS24" s="73">
        <f>SUM(AM178,AM182,AM183,AM194,AM195,AM197,AM202,AM203,AM205,AM209)</f>
        <v>0</v>
      </c>
      <c r="AT24" s="187" t="e">
        <f>VLOOKUP(AS24,N_GENEL!$B$4:$Y$34,22)</f>
        <v>#N/A</v>
      </c>
      <c r="AU24" s="187"/>
      <c r="AV24" s="185">
        <f>IF($I$22="E",VLOOKUP(AS24,N_ERKEK!$B$4:$Y$34,22),IF($I$22="K",VLOOKUP(AS24,N_KIZ!$B$4:$Y$34,22),0))</f>
        <v>0</v>
      </c>
      <c r="AW24" s="186"/>
      <c r="AX24" s="33"/>
      <c r="AY24" s="33"/>
      <c r="AZ24" s="33"/>
      <c r="BA24" s="65"/>
    </row>
    <row r="25" spans="1:53" ht="12.75" customHeight="1">
      <c r="A25" s="233"/>
      <c r="B25" s="81"/>
      <c r="C25" s="81"/>
      <c r="D25" s="81"/>
      <c r="E25" s="81"/>
      <c r="F25" s="217" t="s">
        <v>61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81"/>
      <c r="AD25" s="81"/>
      <c r="AE25" s="81"/>
      <c r="AF25" s="81"/>
      <c r="AG25" s="81"/>
      <c r="AH25" s="33"/>
      <c r="AI25" s="33"/>
      <c r="AJ25" s="33"/>
      <c r="AK25" s="69">
        <v>22</v>
      </c>
      <c r="AL25" s="70">
        <f t="shared" si="2"/>
        <v>0</v>
      </c>
      <c r="AM25" s="69">
        <f t="shared" si="1"/>
        <v>0</v>
      </c>
      <c r="AN25" s="196"/>
      <c r="AO25" s="71" t="s">
        <v>26</v>
      </c>
      <c r="AP25" s="72"/>
      <c r="AQ25" s="72"/>
      <c r="AR25" s="72"/>
      <c r="AS25" s="73">
        <f>SUM(AM171,AM177,AM185,AM193,AM198,AM199,AM211,AM216,AM224,AM231)</f>
        <v>0</v>
      </c>
      <c r="AT25" s="187" t="e">
        <f>VLOOKUP(AS25,N_GENEL!$B$4:$Y$34,23)</f>
        <v>#N/A</v>
      </c>
      <c r="AU25" s="187"/>
      <c r="AV25" s="185">
        <f>IF($I$22="E",VLOOKUP(AS25,N_ERKEK!$B$4:$Y$34,23),IF($I$22="K",VLOOKUP(AS25,N_KIZ!$B$4:$Y$34,23),0))</f>
        <v>0</v>
      </c>
      <c r="AW25" s="186"/>
      <c r="AX25" s="33"/>
      <c r="AY25" s="33"/>
      <c r="AZ25" s="33"/>
      <c r="BA25" s="65"/>
    </row>
    <row r="26" spans="1:53" ht="12.75" customHeight="1">
      <c r="A26" s="233"/>
      <c r="B26" s="81"/>
      <c r="C26" s="81"/>
      <c r="D26" s="81"/>
      <c r="E26" s="81"/>
      <c r="F26" s="211" t="s">
        <v>62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81"/>
      <c r="AD26" s="81"/>
      <c r="AE26" s="81"/>
      <c r="AF26" s="81"/>
      <c r="AG26" s="81"/>
      <c r="AH26" s="33"/>
      <c r="AI26" s="33"/>
      <c r="AJ26" s="33"/>
      <c r="AK26" s="69">
        <v>23</v>
      </c>
      <c r="AL26" s="70">
        <f t="shared" si="2"/>
        <v>0</v>
      </c>
      <c r="AM26" s="69">
        <f t="shared" si="1"/>
        <v>0</v>
      </c>
      <c r="AN26" s="196"/>
      <c r="AO26" s="71" t="s">
        <v>27</v>
      </c>
      <c r="AP26" s="72"/>
      <c r="AQ26" s="72"/>
      <c r="AR26" s="72"/>
      <c r="AS26" s="73">
        <f>SUM(AM147,AM149,AM155,AM163,AM172,AM175,AM184,AM223,AM226,AM230)</f>
        <v>0</v>
      </c>
      <c r="AT26" s="187" t="e">
        <f>VLOOKUP(AS26,N_GENEL!$B$4:$Y$34,24)</f>
        <v>#N/A</v>
      </c>
      <c r="AU26" s="187"/>
      <c r="AV26" s="185">
        <f>IF($I$22="E",VLOOKUP(AS26,N_ERKEK!$B$4:$Y$34,24),IF($I$22="K",VLOOKUP(AS26,N_KIZ!$B$4:$Y$34,24),0))</f>
        <v>0</v>
      </c>
      <c r="AW26" s="186"/>
      <c r="AX26" s="33"/>
      <c r="AY26" s="33"/>
      <c r="AZ26" s="33"/>
      <c r="BA26" s="65"/>
    </row>
    <row r="27" spans="1:53" ht="14.25" customHeight="1">
      <c r="A27" s="3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33"/>
      <c r="AI27" s="33"/>
      <c r="AJ27" s="33"/>
      <c r="AK27" s="69">
        <v>24</v>
      </c>
      <c r="AL27" s="70">
        <f t="shared" si="2"/>
        <v>0</v>
      </c>
      <c r="AM27" s="69">
        <f t="shared" si="1"/>
        <v>0</v>
      </c>
      <c r="AN27" s="69"/>
      <c r="AO27" s="184"/>
      <c r="AP27" s="184"/>
      <c r="AQ27" s="184"/>
      <c r="AR27" s="184"/>
      <c r="AS27" s="90"/>
      <c r="AT27" s="197"/>
      <c r="AU27" s="197"/>
      <c r="AV27" s="190"/>
      <c r="AW27" s="190"/>
      <c r="AX27" s="33"/>
      <c r="AY27" s="33"/>
      <c r="AZ27" s="33"/>
      <c r="BA27" s="65"/>
    </row>
    <row r="28" spans="1:53" ht="14.25" customHeight="1">
      <c r="A28" s="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69">
        <v>25</v>
      </c>
      <c r="AL28" s="70">
        <f t="shared" si="2"/>
        <v>0</v>
      </c>
      <c r="AM28" s="69">
        <f t="shared" si="1"/>
        <v>0</v>
      </c>
      <c r="AN28" s="69"/>
      <c r="AO28" s="184"/>
      <c r="AP28" s="184"/>
      <c r="AQ28" s="184"/>
      <c r="AR28" s="184"/>
      <c r="AS28" s="90"/>
      <c r="AT28" s="197"/>
      <c r="AU28" s="197"/>
      <c r="AV28" s="190"/>
      <c r="AW28" s="190"/>
      <c r="AX28" s="33"/>
      <c r="AY28" s="33"/>
      <c r="AZ28" s="33"/>
      <c r="BA28" s="65"/>
    </row>
    <row r="29" spans="1:53" ht="12.75" customHeight="1">
      <c r="A29" s="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69">
        <v>26</v>
      </c>
      <c r="AL29" s="70">
        <f t="shared" si="2"/>
        <v>0</v>
      </c>
      <c r="AM29" s="69">
        <f t="shared" si="1"/>
        <v>0</v>
      </c>
      <c r="AN29" s="69"/>
      <c r="AO29" s="91"/>
      <c r="AP29" s="91"/>
      <c r="AQ29" s="91"/>
      <c r="AR29" s="91"/>
      <c r="AS29" s="91"/>
      <c r="AT29" s="91"/>
      <c r="AU29" s="91"/>
      <c r="AV29" s="91"/>
      <c r="AW29" s="91"/>
      <c r="AX29" s="33"/>
      <c r="AY29" s="33"/>
      <c r="AZ29" s="33"/>
      <c r="BA29" s="65"/>
    </row>
    <row r="30" spans="1:53" ht="12.75" customHeight="1">
      <c r="A30" s="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69">
        <v>27</v>
      </c>
      <c r="AL30" s="70">
        <f t="shared" si="2"/>
        <v>0</v>
      </c>
      <c r="AM30" s="69">
        <f t="shared" si="1"/>
        <v>0</v>
      </c>
      <c r="AN30" s="69"/>
      <c r="AO30" s="91"/>
      <c r="AP30" s="91"/>
      <c r="AQ30" s="91"/>
      <c r="AR30" s="91"/>
      <c r="AS30" s="91"/>
      <c r="AT30" s="91"/>
      <c r="AU30" s="91"/>
      <c r="AV30" s="91"/>
      <c r="AW30" s="91"/>
      <c r="AX30" s="33"/>
      <c r="AY30" s="33"/>
      <c r="AZ30" s="33"/>
      <c r="BA30" s="65"/>
    </row>
    <row r="31" spans="1:53" ht="12.75" customHeight="1">
      <c r="A31" s="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69">
        <v>28</v>
      </c>
      <c r="AL31" s="70">
        <f t="shared" si="2"/>
        <v>0</v>
      </c>
      <c r="AM31" s="69">
        <f t="shared" si="1"/>
        <v>0</v>
      </c>
      <c r="AN31" s="69"/>
      <c r="AO31" s="91"/>
      <c r="AP31" s="91"/>
      <c r="AQ31" s="91"/>
      <c r="AR31" s="91"/>
      <c r="AS31" s="91"/>
      <c r="AT31" s="91"/>
      <c r="AU31" s="91"/>
      <c r="AV31" s="91"/>
      <c r="AW31" s="91"/>
      <c r="AX31" s="33"/>
      <c r="AY31" s="33"/>
      <c r="AZ31" s="33"/>
      <c r="BA31" s="65"/>
    </row>
    <row r="32" spans="1:53" ht="12.75" customHeight="1">
      <c r="A32" s="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69">
        <v>29</v>
      </c>
      <c r="AL32" s="70">
        <f t="shared" si="2"/>
        <v>0</v>
      </c>
      <c r="AM32" s="69">
        <f t="shared" si="1"/>
        <v>0</v>
      </c>
      <c r="AN32" s="69"/>
      <c r="AO32" s="91"/>
      <c r="AP32" s="91"/>
      <c r="AQ32" s="91"/>
      <c r="AR32" s="91"/>
      <c r="AS32" s="91"/>
      <c r="AT32" s="91"/>
      <c r="AU32" s="91"/>
      <c r="AV32" s="91"/>
      <c r="AW32" s="91"/>
      <c r="AX32" s="33"/>
      <c r="AY32" s="33"/>
      <c r="AZ32" s="33"/>
      <c r="BA32" s="65"/>
    </row>
    <row r="33" spans="1:53" ht="12.75" customHeight="1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69">
        <v>30</v>
      </c>
      <c r="AL33" s="70">
        <f t="shared" si="2"/>
        <v>0</v>
      </c>
      <c r="AM33" s="69">
        <f t="shared" si="1"/>
        <v>0</v>
      </c>
      <c r="AN33" s="69"/>
      <c r="AO33" s="91"/>
      <c r="AP33" s="91"/>
      <c r="AQ33" s="91"/>
      <c r="AR33" s="91"/>
      <c r="AS33" s="91"/>
      <c r="AT33" s="91"/>
      <c r="AU33" s="91"/>
      <c r="AV33" s="91"/>
      <c r="AW33" s="91"/>
      <c r="AX33" s="33"/>
      <c r="AY33" s="33"/>
      <c r="AZ33" s="33"/>
      <c r="BA33" s="65"/>
    </row>
    <row r="34" spans="1:53" ht="12.75" customHeight="1">
      <c r="A34" s="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69">
        <v>31</v>
      </c>
      <c r="AL34" s="70">
        <f t="shared" ref="AL34:AL48" si="3">H4</f>
        <v>0</v>
      </c>
      <c r="AM34" s="69">
        <f t="shared" si="1"/>
        <v>0</v>
      </c>
      <c r="AN34" s="69"/>
      <c r="AO34" s="91"/>
      <c r="AP34" s="91"/>
      <c r="AQ34" s="91"/>
      <c r="AR34" s="91"/>
      <c r="AS34" s="91"/>
      <c r="AT34" s="91"/>
      <c r="AU34" s="91"/>
      <c r="AV34" s="91"/>
      <c r="AW34" s="91"/>
      <c r="AX34" s="33"/>
      <c r="AY34" s="33"/>
      <c r="AZ34" s="33"/>
      <c r="BA34" s="65"/>
    </row>
    <row r="35" spans="1:53" ht="12.75" customHeight="1">
      <c r="A35" s="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69">
        <v>32</v>
      </c>
      <c r="AL35" s="70">
        <f t="shared" si="3"/>
        <v>0</v>
      </c>
      <c r="AM35" s="69">
        <f t="shared" si="1"/>
        <v>0</v>
      </c>
      <c r="AN35" s="69"/>
      <c r="AO35" s="91"/>
      <c r="AP35" s="91"/>
      <c r="AQ35" s="91"/>
      <c r="AR35" s="91"/>
      <c r="AS35" s="91"/>
      <c r="AT35" s="91"/>
      <c r="AU35" s="91"/>
      <c r="AV35" s="91"/>
      <c r="AW35" s="91"/>
      <c r="AX35" s="33"/>
      <c r="AY35" s="33"/>
      <c r="AZ35" s="33"/>
      <c r="BA35" s="65"/>
    </row>
    <row r="36" spans="1:53" ht="12.75" customHeight="1">
      <c r="A36" s="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69">
        <v>33</v>
      </c>
      <c r="AL36" s="70">
        <f t="shared" si="3"/>
        <v>0</v>
      </c>
      <c r="AM36" s="69">
        <f t="shared" si="1"/>
        <v>0</v>
      </c>
      <c r="AN36" s="69"/>
      <c r="AO36" s="91"/>
      <c r="AP36" s="91"/>
      <c r="AQ36" s="91"/>
      <c r="AR36" s="91"/>
      <c r="AS36" s="91"/>
      <c r="AT36" s="91"/>
      <c r="AU36" s="91"/>
      <c r="AV36" s="91"/>
      <c r="AW36" s="91"/>
      <c r="AX36" s="33"/>
      <c r="AY36" s="33"/>
      <c r="AZ36" s="33"/>
      <c r="BA36" s="65"/>
    </row>
    <row r="37" spans="1:53" ht="12.75" customHeight="1">
      <c r="A37" s="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69">
        <v>34</v>
      </c>
      <c r="AL37" s="70">
        <f t="shared" si="3"/>
        <v>0</v>
      </c>
      <c r="AM37" s="69">
        <f t="shared" si="1"/>
        <v>0</v>
      </c>
      <c r="AN37" s="69"/>
      <c r="AO37" s="91"/>
      <c r="AP37" s="91"/>
      <c r="AQ37" s="91"/>
      <c r="AR37" s="91"/>
      <c r="AS37" s="91"/>
      <c r="AT37" s="91"/>
      <c r="AU37" s="91"/>
      <c r="AV37" s="91"/>
      <c r="AW37" s="91"/>
      <c r="AX37" s="33"/>
      <c r="AY37" s="33"/>
      <c r="AZ37" s="33"/>
      <c r="BA37" s="65"/>
    </row>
    <row r="38" spans="1:53" ht="12.75" customHeight="1">
      <c r="A38" s="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69">
        <v>35</v>
      </c>
      <c r="AL38" s="70">
        <f t="shared" si="3"/>
        <v>0</v>
      </c>
      <c r="AM38" s="69">
        <f t="shared" si="1"/>
        <v>0</v>
      </c>
      <c r="AN38" s="69"/>
      <c r="AO38" s="91"/>
      <c r="AP38" s="91"/>
      <c r="AQ38" s="91"/>
      <c r="AR38" s="91"/>
      <c r="AS38" s="91"/>
      <c r="AT38" s="91"/>
      <c r="AU38" s="91"/>
      <c r="AV38" s="91"/>
      <c r="AW38" s="91"/>
      <c r="AX38" s="33"/>
      <c r="AY38" s="33"/>
      <c r="AZ38" s="33"/>
      <c r="BA38" s="65"/>
    </row>
    <row r="39" spans="1:53" ht="12.75" customHeight="1">
      <c r="A39" s="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69">
        <v>36</v>
      </c>
      <c r="AL39" s="70">
        <f t="shared" si="3"/>
        <v>0</v>
      </c>
      <c r="AM39" s="69">
        <f t="shared" si="1"/>
        <v>0</v>
      </c>
      <c r="AN39" s="69"/>
      <c r="AO39" s="91"/>
      <c r="AP39" s="91"/>
      <c r="AQ39" s="91"/>
      <c r="AR39" s="91"/>
      <c r="AS39" s="91"/>
      <c r="AT39" s="91"/>
      <c r="AU39" s="91"/>
      <c r="AV39" s="91"/>
      <c r="AW39" s="91"/>
      <c r="AX39" s="33"/>
      <c r="AY39" s="33"/>
      <c r="AZ39" s="33"/>
      <c r="BA39" s="65"/>
    </row>
    <row r="40" spans="1:53" ht="12.75" customHeight="1">
      <c r="A40" s="92" t="s">
        <v>63</v>
      </c>
      <c r="B40" s="91">
        <f>COUNTIF(C4:AF19,"A")</f>
        <v>0</v>
      </c>
      <c r="C40" s="93"/>
      <c r="D40" s="93"/>
      <c r="E40" s="9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69">
        <v>37</v>
      </c>
      <c r="AL40" s="70">
        <f t="shared" si="3"/>
        <v>0</v>
      </c>
      <c r="AM40" s="69">
        <f t="shared" si="1"/>
        <v>0</v>
      </c>
      <c r="AN40" s="69"/>
      <c r="AO40" s="91"/>
      <c r="AP40" s="91"/>
      <c r="AQ40" s="91"/>
      <c r="AR40" s="91"/>
      <c r="AS40" s="91"/>
      <c r="AT40" s="91"/>
      <c r="AU40" s="91"/>
      <c r="AV40" s="91"/>
      <c r="AW40" s="91"/>
      <c r="AX40" s="33"/>
      <c r="AY40" s="33"/>
      <c r="AZ40" s="33"/>
      <c r="BA40" s="65"/>
    </row>
    <row r="41" spans="1:53" ht="12.75" customHeight="1">
      <c r="A41" s="92" t="s">
        <v>64</v>
      </c>
      <c r="B41" s="91">
        <f>COUNTIF(C4:AF19,"B")</f>
        <v>0</v>
      </c>
      <c r="C41" s="93"/>
      <c r="D41" s="93"/>
      <c r="E41" s="9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69">
        <v>38</v>
      </c>
      <c r="AL41" s="70">
        <f t="shared" si="3"/>
        <v>0</v>
      </c>
      <c r="AM41" s="69">
        <f t="shared" si="1"/>
        <v>0</v>
      </c>
      <c r="AN41" s="69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65"/>
    </row>
    <row r="42" spans="1:53" ht="12.75" customHeight="1">
      <c r="A42" s="92" t="s">
        <v>65</v>
      </c>
      <c r="B42" s="91">
        <f>COUNTIF(C4:AF19,"C")</f>
        <v>0</v>
      </c>
      <c r="C42" s="93"/>
      <c r="D42" s="93"/>
      <c r="E42" s="9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69">
        <v>39</v>
      </c>
      <c r="AL42" s="70">
        <f t="shared" si="3"/>
        <v>0</v>
      </c>
      <c r="AM42" s="69">
        <f t="shared" si="1"/>
        <v>0</v>
      </c>
      <c r="AN42" s="69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65"/>
    </row>
    <row r="43" spans="1:53" ht="12.75" customHeight="1">
      <c r="A43" s="92" t="s">
        <v>66</v>
      </c>
      <c r="B43" s="91">
        <f>COUNTIF(C4:AF19,"D")</f>
        <v>0</v>
      </c>
      <c r="C43" s="93"/>
      <c r="D43" s="93"/>
      <c r="E43" s="9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69">
        <v>40</v>
      </c>
      <c r="AL43" s="70">
        <f t="shared" si="3"/>
        <v>0</v>
      </c>
      <c r="AM43" s="69">
        <f t="shared" si="1"/>
        <v>0</v>
      </c>
      <c r="AN43" s="69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65"/>
    </row>
    <row r="44" spans="1:53" ht="12.75" customHeight="1">
      <c r="A44" s="92" t="s">
        <v>67</v>
      </c>
      <c r="B44" s="91">
        <f>SUM(B40:B43)</f>
        <v>0</v>
      </c>
      <c r="C44" s="93"/>
      <c r="D44" s="93"/>
      <c r="E44" s="9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69">
        <v>41</v>
      </c>
      <c r="AL44" s="70">
        <f t="shared" si="3"/>
        <v>0</v>
      </c>
      <c r="AM44" s="69">
        <f t="shared" si="1"/>
        <v>0</v>
      </c>
      <c r="AN44" s="69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65"/>
    </row>
    <row r="45" spans="1:53" ht="12.75" customHeight="1">
      <c r="A45" s="92" t="s">
        <v>68</v>
      </c>
      <c r="B45" s="94" t="str">
        <f>IF(B44&lt;230,"EKSİK VERİ",0)</f>
        <v>EKSİK VERİ</v>
      </c>
      <c r="C45" s="93"/>
      <c r="D45" s="93"/>
      <c r="E45" s="9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69">
        <v>42</v>
      </c>
      <c r="AL45" s="70">
        <f t="shared" si="3"/>
        <v>0</v>
      </c>
      <c r="AM45" s="69">
        <f t="shared" si="1"/>
        <v>0</v>
      </c>
      <c r="AN45" s="69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65"/>
    </row>
    <row r="46" spans="1:53" ht="12.75" customHeight="1">
      <c r="A46" s="92" t="s">
        <v>69</v>
      </c>
      <c r="B46" s="91">
        <f>(COUNTBLANK(C4:AF19))-20</f>
        <v>230</v>
      </c>
      <c r="C46" s="93"/>
      <c r="D46" s="93"/>
      <c r="E46" s="9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69">
        <v>43</v>
      </c>
      <c r="AL46" s="70">
        <f t="shared" si="3"/>
        <v>0</v>
      </c>
      <c r="AM46" s="69">
        <f t="shared" si="1"/>
        <v>0</v>
      </c>
      <c r="AN46" s="69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65"/>
    </row>
    <row r="47" spans="1:53" ht="12.75" customHeight="1">
      <c r="A47" s="95"/>
      <c r="B47" s="91">
        <f>IF(B46=0,230,0)</f>
        <v>0</v>
      </c>
      <c r="C47" s="93"/>
      <c r="D47" s="93"/>
      <c r="E47" s="9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69">
        <v>44</v>
      </c>
      <c r="AL47" s="70">
        <f t="shared" si="3"/>
        <v>0</v>
      </c>
      <c r="AM47" s="69">
        <f t="shared" si="1"/>
        <v>0</v>
      </c>
      <c r="AN47" s="69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65"/>
    </row>
    <row r="48" spans="1:53" ht="12.75" customHeight="1">
      <c r="A48" s="92" t="s">
        <v>70</v>
      </c>
      <c r="B48" s="91">
        <f>IF(B44=B47,1,0)</f>
        <v>1</v>
      </c>
      <c r="C48" s="236"/>
      <c r="D48" s="236"/>
      <c r="E48" s="236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69">
        <v>45</v>
      </c>
      <c r="AL48" s="70">
        <f t="shared" si="3"/>
        <v>0</v>
      </c>
      <c r="AM48" s="69">
        <f t="shared" si="1"/>
        <v>0</v>
      </c>
      <c r="AN48" s="69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65"/>
    </row>
    <row r="49" spans="1:53" ht="12.75" customHeight="1">
      <c r="A49" s="28"/>
      <c r="B49" s="14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69">
        <v>46</v>
      </c>
      <c r="AL49" s="70">
        <f t="shared" ref="AL49:AL63" si="4">J4</f>
        <v>0</v>
      </c>
      <c r="AM49" s="69">
        <f t="shared" si="1"/>
        <v>0</v>
      </c>
      <c r="AN49" s="69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65"/>
    </row>
    <row r="50" spans="1:53" ht="12.75" customHeight="1">
      <c r="A50" s="209"/>
      <c r="B50" s="210"/>
      <c r="C50" s="96"/>
      <c r="D50" s="97"/>
      <c r="E50" s="97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69">
        <v>47</v>
      </c>
      <c r="AL50" s="70">
        <f t="shared" si="4"/>
        <v>0</v>
      </c>
      <c r="AM50" s="69">
        <f t="shared" si="1"/>
        <v>0</v>
      </c>
      <c r="AN50" s="69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65"/>
    </row>
    <row r="51" spans="1:53" ht="12.75" customHeight="1">
      <c r="A51" s="213"/>
      <c r="B51" s="214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69">
        <v>48</v>
      </c>
      <c r="AL51" s="70">
        <f t="shared" si="4"/>
        <v>0</v>
      </c>
      <c r="AM51" s="69">
        <f t="shared" si="1"/>
        <v>0</v>
      </c>
      <c r="AN51" s="69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65"/>
    </row>
    <row r="52" spans="1:53" ht="12.75" customHeight="1">
      <c r="A52" s="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69">
        <v>49</v>
      </c>
      <c r="AL52" s="70">
        <f t="shared" si="4"/>
        <v>0</v>
      </c>
      <c r="AM52" s="69">
        <f t="shared" si="1"/>
        <v>0</v>
      </c>
      <c r="AN52" s="69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65"/>
    </row>
    <row r="53" spans="1:53" ht="12.75" customHeight="1">
      <c r="A53" s="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69">
        <v>50</v>
      </c>
      <c r="AL53" s="70">
        <f t="shared" si="4"/>
        <v>0</v>
      </c>
      <c r="AM53" s="69">
        <f t="shared" si="1"/>
        <v>0</v>
      </c>
      <c r="AN53" s="69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65"/>
    </row>
    <row r="54" spans="1:53" ht="12.75" customHeight="1">
      <c r="A54" s="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69">
        <v>51</v>
      </c>
      <c r="AL54" s="70">
        <f t="shared" si="4"/>
        <v>0</v>
      </c>
      <c r="AM54" s="69">
        <f t="shared" si="1"/>
        <v>0</v>
      </c>
      <c r="AN54" s="69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65"/>
    </row>
    <row r="55" spans="1:53" ht="12.75" customHeight="1">
      <c r="A55" s="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69">
        <v>52</v>
      </c>
      <c r="AL55" s="70">
        <f t="shared" si="4"/>
        <v>0</v>
      </c>
      <c r="AM55" s="69">
        <f t="shared" si="1"/>
        <v>0</v>
      </c>
      <c r="AN55" s="69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65"/>
    </row>
    <row r="56" spans="1:53" ht="12.75" customHeight="1">
      <c r="A56" s="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69">
        <v>53</v>
      </c>
      <c r="AL56" s="70">
        <f t="shared" si="4"/>
        <v>0</v>
      </c>
      <c r="AM56" s="69">
        <f t="shared" si="1"/>
        <v>0</v>
      </c>
      <c r="AN56" s="69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65"/>
    </row>
    <row r="57" spans="1:53" ht="12.75" customHeight="1">
      <c r="A57" s="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69">
        <v>54</v>
      </c>
      <c r="AL57" s="70">
        <f t="shared" si="4"/>
        <v>0</v>
      </c>
      <c r="AM57" s="69">
        <f t="shared" si="1"/>
        <v>0</v>
      </c>
      <c r="AN57" s="69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65"/>
    </row>
    <row r="58" spans="1:53" ht="12.75" customHeight="1">
      <c r="A58" s="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69">
        <v>55</v>
      </c>
      <c r="AL58" s="70">
        <f t="shared" si="4"/>
        <v>0</v>
      </c>
      <c r="AM58" s="69">
        <f t="shared" si="1"/>
        <v>0</v>
      </c>
      <c r="AN58" s="69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65"/>
    </row>
    <row r="59" spans="1:53" ht="12.75" customHeight="1">
      <c r="A59" s="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69">
        <v>56</v>
      </c>
      <c r="AL59" s="70">
        <f t="shared" si="4"/>
        <v>0</v>
      </c>
      <c r="AM59" s="69">
        <f t="shared" si="1"/>
        <v>0</v>
      </c>
      <c r="AN59" s="69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65"/>
    </row>
    <row r="60" spans="1:53" ht="12.75" customHeight="1">
      <c r="A60" s="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69">
        <v>57</v>
      </c>
      <c r="AL60" s="70">
        <f t="shared" si="4"/>
        <v>0</v>
      </c>
      <c r="AM60" s="69">
        <f t="shared" si="1"/>
        <v>0</v>
      </c>
      <c r="AN60" s="69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65"/>
    </row>
    <row r="61" spans="1:53" ht="12.75" customHeight="1">
      <c r="A61" s="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69">
        <v>58</v>
      </c>
      <c r="AL61" s="70">
        <f t="shared" si="4"/>
        <v>0</v>
      </c>
      <c r="AM61" s="69">
        <f t="shared" si="1"/>
        <v>0</v>
      </c>
      <c r="AN61" s="69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65"/>
    </row>
    <row r="62" spans="1:53" ht="12.75" customHeight="1">
      <c r="A62" s="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69">
        <v>59</v>
      </c>
      <c r="AL62" s="70">
        <f t="shared" si="4"/>
        <v>0</v>
      </c>
      <c r="AM62" s="69">
        <f t="shared" si="1"/>
        <v>0</v>
      </c>
      <c r="AN62" s="69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65"/>
    </row>
    <row r="63" spans="1:53" ht="12.75" customHeight="1">
      <c r="A63" s="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69">
        <v>60</v>
      </c>
      <c r="AL63" s="70">
        <f t="shared" si="4"/>
        <v>0</v>
      </c>
      <c r="AM63" s="69">
        <f t="shared" si="1"/>
        <v>0</v>
      </c>
      <c r="AN63" s="69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65"/>
    </row>
    <row r="64" spans="1:53" ht="12.75" customHeight="1">
      <c r="A64" s="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69">
        <v>61</v>
      </c>
      <c r="AL64" s="70">
        <f t="shared" ref="AL64:AL78" si="5">L4</f>
        <v>0</v>
      </c>
      <c r="AM64" s="69">
        <f t="shared" si="1"/>
        <v>0</v>
      </c>
      <c r="AN64" s="69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65"/>
    </row>
    <row r="65" spans="1:53" ht="12.75" customHeight="1">
      <c r="A65" s="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69">
        <v>62</v>
      </c>
      <c r="AL65" s="70">
        <f t="shared" si="5"/>
        <v>0</v>
      </c>
      <c r="AM65" s="69">
        <f t="shared" si="1"/>
        <v>0</v>
      </c>
      <c r="AN65" s="69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65"/>
    </row>
    <row r="66" spans="1:53" ht="12.75" customHeight="1">
      <c r="A66" s="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69">
        <v>63</v>
      </c>
      <c r="AL66" s="70">
        <f t="shared" si="5"/>
        <v>0</v>
      </c>
      <c r="AM66" s="69">
        <f t="shared" si="1"/>
        <v>0</v>
      </c>
      <c r="AN66" s="69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65"/>
    </row>
    <row r="67" spans="1:53" ht="12.75" customHeight="1">
      <c r="A67" s="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69">
        <v>64</v>
      </c>
      <c r="AL67" s="70">
        <f t="shared" si="5"/>
        <v>0</v>
      </c>
      <c r="AM67" s="69">
        <f t="shared" si="1"/>
        <v>0</v>
      </c>
      <c r="AN67" s="69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65"/>
    </row>
    <row r="68" spans="1:53" ht="12.75" customHeight="1">
      <c r="A68" s="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69">
        <v>65</v>
      </c>
      <c r="AL68" s="70">
        <f t="shared" si="5"/>
        <v>0</v>
      </c>
      <c r="AM68" s="69">
        <f t="shared" ref="AM68:AM131" si="6">IF(AL68="A",1,IF(AL68="B",2,IF(AL68="C",3,IF(AL68="D",4,0))))</f>
        <v>0</v>
      </c>
      <c r="AN68" s="69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65"/>
    </row>
    <row r="69" spans="1:53" ht="12.75" customHeight="1">
      <c r="A69" s="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69">
        <v>66</v>
      </c>
      <c r="AL69" s="70">
        <f t="shared" si="5"/>
        <v>0</v>
      </c>
      <c r="AM69" s="69">
        <f t="shared" si="6"/>
        <v>0</v>
      </c>
      <c r="AN69" s="69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65"/>
    </row>
    <row r="70" spans="1:53" ht="12.75" customHeight="1">
      <c r="A70" s="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69">
        <v>67</v>
      </c>
      <c r="AL70" s="70">
        <f t="shared" si="5"/>
        <v>0</v>
      </c>
      <c r="AM70" s="69">
        <f t="shared" si="6"/>
        <v>0</v>
      </c>
      <c r="AN70" s="69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65"/>
    </row>
    <row r="71" spans="1:53" ht="12.75" customHeight="1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69">
        <v>68</v>
      </c>
      <c r="AL71" s="70">
        <f t="shared" si="5"/>
        <v>0</v>
      </c>
      <c r="AM71" s="69">
        <f t="shared" si="6"/>
        <v>0</v>
      </c>
      <c r="AN71" s="69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65"/>
    </row>
    <row r="72" spans="1:53" ht="12.75" customHeight="1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69">
        <v>69</v>
      </c>
      <c r="AL72" s="70">
        <f t="shared" si="5"/>
        <v>0</v>
      </c>
      <c r="AM72" s="69">
        <f t="shared" si="6"/>
        <v>0</v>
      </c>
      <c r="AN72" s="69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65"/>
    </row>
    <row r="73" spans="1:53" ht="12.75" customHeight="1">
      <c r="A73" s="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69">
        <v>70</v>
      </c>
      <c r="AL73" s="70">
        <f t="shared" si="5"/>
        <v>0</v>
      </c>
      <c r="AM73" s="69">
        <f t="shared" si="6"/>
        <v>0</v>
      </c>
      <c r="AN73" s="69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65"/>
    </row>
    <row r="74" spans="1:53" ht="12.75" customHeight="1">
      <c r="A74" s="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69">
        <v>71</v>
      </c>
      <c r="AL74" s="70">
        <f t="shared" si="5"/>
        <v>0</v>
      </c>
      <c r="AM74" s="69">
        <f t="shared" si="6"/>
        <v>0</v>
      </c>
      <c r="AN74" s="69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65"/>
    </row>
    <row r="75" spans="1:53" ht="12.75" customHeight="1">
      <c r="A75" s="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69">
        <v>72</v>
      </c>
      <c r="AL75" s="70">
        <f t="shared" si="5"/>
        <v>0</v>
      </c>
      <c r="AM75" s="69">
        <f t="shared" si="6"/>
        <v>0</v>
      </c>
      <c r="AN75" s="69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65"/>
    </row>
    <row r="76" spans="1:53" ht="12.75" customHeight="1">
      <c r="A76" s="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69">
        <v>73</v>
      </c>
      <c r="AL76" s="70">
        <f t="shared" si="5"/>
        <v>0</v>
      </c>
      <c r="AM76" s="69">
        <f t="shared" si="6"/>
        <v>0</v>
      </c>
      <c r="AN76" s="69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65"/>
    </row>
    <row r="77" spans="1:53" ht="12.75" customHeight="1">
      <c r="A77" s="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69">
        <v>74</v>
      </c>
      <c r="AL77" s="70">
        <f t="shared" si="5"/>
        <v>0</v>
      </c>
      <c r="AM77" s="69">
        <f t="shared" si="6"/>
        <v>0</v>
      </c>
      <c r="AN77" s="69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65"/>
    </row>
    <row r="78" spans="1:53" ht="12.75" customHeight="1">
      <c r="A78" s="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69">
        <v>75</v>
      </c>
      <c r="AL78" s="70">
        <f t="shared" si="5"/>
        <v>0</v>
      </c>
      <c r="AM78" s="69">
        <f t="shared" si="6"/>
        <v>0</v>
      </c>
      <c r="AN78" s="69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65"/>
    </row>
    <row r="79" spans="1:53" ht="12.75" customHeight="1">
      <c r="A79" s="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69">
        <v>76</v>
      </c>
      <c r="AL79" s="70">
        <f t="shared" ref="AL79:AL93" si="7">N4</f>
        <v>0</v>
      </c>
      <c r="AM79" s="69">
        <f t="shared" si="6"/>
        <v>0</v>
      </c>
      <c r="AN79" s="69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65"/>
    </row>
    <row r="80" spans="1:53" ht="12.75" customHeight="1">
      <c r="A80" s="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69">
        <v>77</v>
      </c>
      <c r="AL80" s="70">
        <f t="shared" si="7"/>
        <v>0</v>
      </c>
      <c r="AM80" s="69">
        <f t="shared" si="6"/>
        <v>0</v>
      </c>
      <c r="AN80" s="69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65"/>
    </row>
    <row r="81" spans="1:53" ht="12.75" customHeight="1">
      <c r="A81" s="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69">
        <v>78</v>
      </c>
      <c r="AL81" s="70">
        <f t="shared" si="7"/>
        <v>0</v>
      </c>
      <c r="AM81" s="69">
        <f t="shared" si="6"/>
        <v>0</v>
      </c>
      <c r="AN81" s="69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65"/>
    </row>
    <row r="82" spans="1:53" ht="12.75" customHeight="1">
      <c r="A82" s="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69">
        <v>79</v>
      </c>
      <c r="AL82" s="70">
        <f t="shared" si="7"/>
        <v>0</v>
      </c>
      <c r="AM82" s="69">
        <f t="shared" si="6"/>
        <v>0</v>
      </c>
      <c r="AN82" s="69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65"/>
    </row>
    <row r="83" spans="1:53" ht="12.75" customHeight="1">
      <c r="A83" s="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69">
        <v>80</v>
      </c>
      <c r="AL83" s="70">
        <f t="shared" si="7"/>
        <v>0</v>
      </c>
      <c r="AM83" s="69">
        <f t="shared" si="6"/>
        <v>0</v>
      </c>
      <c r="AN83" s="69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65"/>
    </row>
    <row r="84" spans="1:53" ht="12.75" customHeight="1">
      <c r="A84" s="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69">
        <v>81</v>
      </c>
      <c r="AL84" s="70">
        <f t="shared" si="7"/>
        <v>0</v>
      </c>
      <c r="AM84" s="69">
        <f t="shared" si="6"/>
        <v>0</v>
      </c>
      <c r="AN84" s="69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65"/>
    </row>
    <row r="85" spans="1:53" ht="12.75" customHeight="1">
      <c r="A85" s="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69">
        <v>82</v>
      </c>
      <c r="AL85" s="70">
        <f t="shared" si="7"/>
        <v>0</v>
      </c>
      <c r="AM85" s="69">
        <f t="shared" si="6"/>
        <v>0</v>
      </c>
      <c r="AN85" s="69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65"/>
    </row>
    <row r="86" spans="1:53" ht="12.75" customHeight="1">
      <c r="A86" s="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69">
        <v>83</v>
      </c>
      <c r="AL86" s="70">
        <f t="shared" si="7"/>
        <v>0</v>
      </c>
      <c r="AM86" s="69">
        <f t="shared" si="6"/>
        <v>0</v>
      </c>
      <c r="AN86" s="69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65"/>
    </row>
    <row r="87" spans="1:53" ht="12.75" customHeight="1">
      <c r="A87" s="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69">
        <v>84</v>
      </c>
      <c r="AL87" s="70">
        <f t="shared" si="7"/>
        <v>0</v>
      </c>
      <c r="AM87" s="69">
        <f t="shared" si="6"/>
        <v>0</v>
      </c>
      <c r="AN87" s="69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65"/>
    </row>
    <row r="88" spans="1:53" ht="12.75" customHeight="1">
      <c r="A88" s="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69">
        <v>85</v>
      </c>
      <c r="AL88" s="70">
        <f t="shared" si="7"/>
        <v>0</v>
      </c>
      <c r="AM88" s="69">
        <f t="shared" si="6"/>
        <v>0</v>
      </c>
      <c r="AN88" s="69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65"/>
    </row>
    <row r="89" spans="1:53" ht="12.7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69">
        <v>86</v>
      </c>
      <c r="AL89" s="70">
        <f t="shared" si="7"/>
        <v>0</v>
      </c>
      <c r="AM89" s="69">
        <f t="shared" si="6"/>
        <v>0</v>
      </c>
      <c r="AN89" s="69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65"/>
    </row>
    <row r="90" spans="1:53" ht="12.75" customHeight="1">
      <c r="A90" s="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69">
        <v>87</v>
      </c>
      <c r="AL90" s="70">
        <f t="shared" si="7"/>
        <v>0</v>
      </c>
      <c r="AM90" s="69">
        <f t="shared" si="6"/>
        <v>0</v>
      </c>
      <c r="AN90" s="69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65"/>
    </row>
    <row r="91" spans="1:53" ht="12.75" customHeight="1">
      <c r="A91" s="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69">
        <v>88</v>
      </c>
      <c r="AL91" s="70">
        <f t="shared" si="7"/>
        <v>0</v>
      </c>
      <c r="AM91" s="69">
        <f t="shared" si="6"/>
        <v>0</v>
      </c>
      <c r="AN91" s="69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65"/>
    </row>
    <row r="92" spans="1:53" ht="12.75" customHeight="1">
      <c r="A92" s="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69">
        <v>89</v>
      </c>
      <c r="AL92" s="70">
        <f t="shared" si="7"/>
        <v>0</v>
      </c>
      <c r="AM92" s="69">
        <f t="shared" si="6"/>
        <v>0</v>
      </c>
      <c r="AN92" s="69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65"/>
    </row>
    <row r="93" spans="1:53" ht="12.75" customHeight="1">
      <c r="A93" s="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69">
        <v>90</v>
      </c>
      <c r="AL93" s="70">
        <f t="shared" si="7"/>
        <v>0</v>
      </c>
      <c r="AM93" s="69">
        <f t="shared" si="6"/>
        <v>0</v>
      </c>
      <c r="AN93" s="69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65"/>
    </row>
    <row r="94" spans="1:53" ht="12.75" customHeight="1">
      <c r="A94" s="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69">
        <v>91</v>
      </c>
      <c r="AL94" s="70">
        <f t="shared" ref="AL94:AL108" si="8">P4</f>
        <v>0</v>
      </c>
      <c r="AM94" s="69">
        <f t="shared" si="6"/>
        <v>0</v>
      </c>
      <c r="AN94" s="69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65"/>
    </row>
    <row r="95" spans="1:53" ht="12.75" customHeight="1">
      <c r="A95" s="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69">
        <v>92</v>
      </c>
      <c r="AL95" s="70">
        <f t="shared" si="8"/>
        <v>0</v>
      </c>
      <c r="AM95" s="69">
        <f t="shared" si="6"/>
        <v>0</v>
      </c>
      <c r="AN95" s="69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65"/>
    </row>
    <row r="96" spans="1:53" ht="12.75" customHeight="1">
      <c r="A96" s="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69">
        <v>93</v>
      </c>
      <c r="AL96" s="70">
        <f t="shared" si="8"/>
        <v>0</v>
      </c>
      <c r="AM96" s="69">
        <f t="shared" si="6"/>
        <v>0</v>
      </c>
      <c r="AN96" s="69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65"/>
    </row>
    <row r="97" spans="1:53" ht="12.75" customHeight="1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69">
        <v>94</v>
      </c>
      <c r="AL97" s="70">
        <f t="shared" si="8"/>
        <v>0</v>
      </c>
      <c r="AM97" s="69">
        <f t="shared" si="6"/>
        <v>0</v>
      </c>
      <c r="AN97" s="69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65"/>
    </row>
    <row r="98" spans="1:53" ht="12.75" customHeight="1">
      <c r="A98" s="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69">
        <v>95</v>
      </c>
      <c r="AL98" s="70">
        <f t="shared" si="8"/>
        <v>0</v>
      </c>
      <c r="AM98" s="69">
        <f t="shared" si="6"/>
        <v>0</v>
      </c>
      <c r="AN98" s="69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65"/>
    </row>
    <row r="99" spans="1:53" ht="12.75" customHeight="1">
      <c r="A99" s="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69">
        <v>96</v>
      </c>
      <c r="AL99" s="70">
        <f t="shared" si="8"/>
        <v>0</v>
      </c>
      <c r="AM99" s="69">
        <f t="shared" si="6"/>
        <v>0</v>
      </c>
      <c r="AN99" s="69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65"/>
    </row>
    <row r="100" spans="1:53" ht="12.75" customHeight="1">
      <c r="A100" s="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69">
        <v>97</v>
      </c>
      <c r="AL100" s="70">
        <f t="shared" si="8"/>
        <v>0</v>
      </c>
      <c r="AM100" s="69">
        <f t="shared" si="6"/>
        <v>0</v>
      </c>
      <c r="AN100" s="69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65"/>
    </row>
    <row r="101" spans="1:53" ht="12.75" customHeight="1">
      <c r="A101" s="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69">
        <v>98</v>
      </c>
      <c r="AL101" s="70">
        <f t="shared" si="8"/>
        <v>0</v>
      </c>
      <c r="AM101" s="69">
        <f t="shared" si="6"/>
        <v>0</v>
      </c>
      <c r="AN101" s="69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65"/>
    </row>
    <row r="102" spans="1:53" ht="12.75" customHeight="1">
      <c r="A102" s="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69">
        <v>99</v>
      </c>
      <c r="AL102" s="70">
        <f t="shared" si="8"/>
        <v>0</v>
      </c>
      <c r="AM102" s="69">
        <f t="shared" si="6"/>
        <v>0</v>
      </c>
      <c r="AN102" s="69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65"/>
    </row>
    <row r="103" spans="1:53" ht="12.75" customHeight="1">
      <c r="A103" s="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69">
        <v>100</v>
      </c>
      <c r="AL103" s="70">
        <f t="shared" si="8"/>
        <v>0</v>
      </c>
      <c r="AM103" s="69">
        <f t="shared" si="6"/>
        <v>0</v>
      </c>
      <c r="AN103" s="69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65"/>
    </row>
    <row r="104" spans="1:53" ht="12.75" customHeight="1">
      <c r="A104" s="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69">
        <v>101</v>
      </c>
      <c r="AL104" s="70">
        <f t="shared" si="8"/>
        <v>0</v>
      </c>
      <c r="AM104" s="69">
        <f t="shared" si="6"/>
        <v>0</v>
      </c>
      <c r="AN104" s="69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65"/>
    </row>
    <row r="105" spans="1:53" ht="12.75" customHeight="1">
      <c r="A105" s="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69">
        <v>102</v>
      </c>
      <c r="AL105" s="70">
        <f t="shared" si="8"/>
        <v>0</v>
      </c>
      <c r="AM105" s="69">
        <f t="shared" si="6"/>
        <v>0</v>
      </c>
      <c r="AN105" s="69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65"/>
    </row>
    <row r="106" spans="1:53" ht="12.75" customHeight="1">
      <c r="A106" s="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69">
        <v>103</v>
      </c>
      <c r="AL106" s="70">
        <f t="shared" si="8"/>
        <v>0</v>
      </c>
      <c r="AM106" s="69">
        <f t="shared" si="6"/>
        <v>0</v>
      </c>
      <c r="AN106" s="69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65"/>
    </row>
    <row r="107" spans="1:53" ht="12.75" customHeight="1">
      <c r="A107" s="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69">
        <v>104</v>
      </c>
      <c r="AL107" s="70">
        <f t="shared" si="8"/>
        <v>0</v>
      </c>
      <c r="AM107" s="69">
        <f t="shared" si="6"/>
        <v>0</v>
      </c>
      <c r="AN107" s="69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65"/>
    </row>
    <row r="108" spans="1:53" ht="12.75" customHeight="1">
      <c r="A108" s="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69">
        <v>105</v>
      </c>
      <c r="AL108" s="70">
        <f t="shared" si="8"/>
        <v>0</v>
      </c>
      <c r="AM108" s="69">
        <f t="shared" si="6"/>
        <v>0</v>
      </c>
      <c r="AN108" s="69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65"/>
    </row>
    <row r="109" spans="1:53" ht="12.75" customHeight="1">
      <c r="A109" s="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69">
        <v>106</v>
      </c>
      <c r="AL109" s="70">
        <f t="shared" ref="AL109:AL123" si="9">R4</f>
        <v>0</v>
      </c>
      <c r="AM109" s="69">
        <f t="shared" si="6"/>
        <v>0</v>
      </c>
      <c r="AN109" s="69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65"/>
    </row>
    <row r="110" spans="1:53" ht="12.75" customHeight="1">
      <c r="A110" s="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69">
        <v>107</v>
      </c>
      <c r="AL110" s="70">
        <f t="shared" si="9"/>
        <v>0</v>
      </c>
      <c r="AM110" s="69">
        <f t="shared" si="6"/>
        <v>0</v>
      </c>
      <c r="AN110" s="69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65"/>
    </row>
    <row r="111" spans="1:53" ht="12.75" customHeight="1">
      <c r="A111" s="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69">
        <v>108</v>
      </c>
      <c r="AL111" s="70">
        <f t="shared" si="9"/>
        <v>0</v>
      </c>
      <c r="AM111" s="69">
        <f t="shared" si="6"/>
        <v>0</v>
      </c>
      <c r="AN111" s="69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65"/>
    </row>
    <row r="112" spans="1:53" ht="12.75" customHeight="1">
      <c r="A112" s="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69">
        <v>109</v>
      </c>
      <c r="AL112" s="70">
        <f t="shared" si="9"/>
        <v>0</v>
      </c>
      <c r="AM112" s="69">
        <f t="shared" si="6"/>
        <v>0</v>
      </c>
      <c r="AN112" s="69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65"/>
    </row>
    <row r="113" spans="1:53" ht="12.75" customHeight="1">
      <c r="A113" s="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69">
        <v>110</v>
      </c>
      <c r="AL113" s="70">
        <f t="shared" si="9"/>
        <v>0</v>
      </c>
      <c r="AM113" s="69">
        <f t="shared" si="6"/>
        <v>0</v>
      </c>
      <c r="AN113" s="69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65"/>
    </row>
    <row r="114" spans="1:53" ht="12.75" customHeight="1">
      <c r="A114" s="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69">
        <v>111</v>
      </c>
      <c r="AL114" s="70">
        <f t="shared" si="9"/>
        <v>0</v>
      </c>
      <c r="AM114" s="69">
        <f t="shared" si="6"/>
        <v>0</v>
      </c>
      <c r="AN114" s="69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65"/>
    </row>
    <row r="115" spans="1:53" ht="12.75" customHeight="1">
      <c r="A115" s="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69">
        <v>112</v>
      </c>
      <c r="AL115" s="70">
        <f t="shared" si="9"/>
        <v>0</v>
      </c>
      <c r="AM115" s="69">
        <f t="shared" si="6"/>
        <v>0</v>
      </c>
      <c r="AN115" s="69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65"/>
    </row>
    <row r="116" spans="1:53" ht="12.75" customHeight="1">
      <c r="A116" s="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69">
        <v>113</v>
      </c>
      <c r="AL116" s="70">
        <f t="shared" si="9"/>
        <v>0</v>
      </c>
      <c r="AM116" s="69">
        <f t="shared" si="6"/>
        <v>0</v>
      </c>
      <c r="AN116" s="69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65"/>
    </row>
    <row r="117" spans="1:53" ht="12.75" customHeight="1">
      <c r="A117" s="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69">
        <v>114</v>
      </c>
      <c r="AL117" s="70">
        <f t="shared" si="9"/>
        <v>0</v>
      </c>
      <c r="AM117" s="69">
        <f t="shared" si="6"/>
        <v>0</v>
      </c>
      <c r="AN117" s="69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65"/>
    </row>
    <row r="118" spans="1:53" ht="12.75" customHeight="1">
      <c r="A118" s="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69">
        <v>115</v>
      </c>
      <c r="AL118" s="70">
        <f t="shared" si="9"/>
        <v>0</v>
      </c>
      <c r="AM118" s="69">
        <f t="shared" si="6"/>
        <v>0</v>
      </c>
      <c r="AN118" s="69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65"/>
    </row>
    <row r="119" spans="1:53" ht="12.75" customHeight="1">
      <c r="A119" s="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69">
        <v>116</v>
      </c>
      <c r="AL119" s="70">
        <f t="shared" si="9"/>
        <v>0</v>
      </c>
      <c r="AM119" s="69">
        <f t="shared" si="6"/>
        <v>0</v>
      </c>
      <c r="AN119" s="69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65"/>
    </row>
    <row r="120" spans="1:53" ht="12.75" customHeight="1">
      <c r="A120" s="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69">
        <v>117</v>
      </c>
      <c r="AL120" s="70">
        <f t="shared" si="9"/>
        <v>0</v>
      </c>
      <c r="AM120" s="69">
        <f t="shared" si="6"/>
        <v>0</v>
      </c>
      <c r="AN120" s="69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65"/>
    </row>
    <row r="121" spans="1:53" ht="12.75" customHeight="1">
      <c r="A121" s="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69">
        <v>118</v>
      </c>
      <c r="AL121" s="70">
        <f t="shared" si="9"/>
        <v>0</v>
      </c>
      <c r="AM121" s="69">
        <f t="shared" si="6"/>
        <v>0</v>
      </c>
      <c r="AN121" s="69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65"/>
    </row>
    <row r="122" spans="1:53" ht="12.75" customHeight="1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69">
        <v>119</v>
      </c>
      <c r="AL122" s="70">
        <f t="shared" si="9"/>
        <v>0</v>
      </c>
      <c r="AM122" s="69">
        <f t="shared" si="6"/>
        <v>0</v>
      </c>
      <c r="AN122" s="69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65"/>
    </row>
    <row r="123" spans="1:53" ht="12.75" customHeight="1">
      <c r="A123" s="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69">
        <v>120</v>
      </c>
      <c r="AL123" s="70">
        <f t="shared" si="9"/>
        <v>0</v>
      </c>
      <c r="AM123" s="69">
        <f t="shared" si="6"/>
        <v>0</v>
      </c>
      <c r="AN123" s="69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65"/>
    </row>
    <row r="124" spans="1:53" ht="12.75" customHeight="1">
      <c r="A124" s="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69">
        <v>121</v>
      </c>
      <c r="AL124" s="70">
        <f t="shared" ref="AL124:AL138" si="10">T4</f>
        <v>0</v>
      </c>
      <c r="AM124" s="69">
        <f t="shared" si="6"/>
        <v>0</v>
      </c>
      <c r="AN124" s="69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65"/>
    </row>
    <row r="125" spans="1:53" ht="12.75" customHeight="1">
      <c r="A125" s="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69">
        <v>122</v>
      </c>
      <c r="AL125" s="70">
        <f t="shared" si="10"/>
        <v>0</v>
      </c>
      <c r="AM125" s="69">
        <f t="shared" si="6"/>
        <v>0</v>
      </c>
      <c r="AN125" s="69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65"/>
    </row>
    <row r="126" spans="1:53" ht="12.75" customHeight="1">
      <c r="A126" s="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69">
        <v>123</v>
      </c>
      <c r="AL126" s="70">
        <f t="shared" si="10"/>
        <v>0</v>
      </c>
      <c r="AM126" s="69">
        <f t="shared" si="6"/>
        <v>0</v>
      </c>
      <c r="AN126" s="69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65"/>
    </row>
    <row r="127" spans="1:53" ht="12.75" customHeight="1">
      <c r="A127" s="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69">
        <v>124</v>
      </c>
      <c r="AL127" s="70">
        <f t="shared" si="10"/>
        <v>0</v>
      </c>
      <c r="AM127" s="69">
        <f t="shared" si="6"/>
        <v>0</v>
      </c>
      <c r="AN127" s="69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65"/>
    </row>
    <row r="128" spans="1:53" ht="12.75" customHeight="1">
      <c r="A128" s="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69">
        <v>125</v>
      </c>
      <c r="AL128" s="70">
        <f t="shared" si="10"/>
        <v>0</v>
      </c>
      <c r="AM128" s="69">
        <f t="shared" si="6"/>
        <v>0</v>
      </c>
      <c r="AN128" s="69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65"/>
    </row>
    <row r="129" spans="1:53" ht="12.75" customHeight="1">
      <c r="A129" s="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69">
        <v>126</v>
      </c>
      <c r="AL129" s="70">
        <f t="shared" si="10"/>
        <v>0</v>
      </c>
      <c r="AM129" s="69">
        <f t="shared" si="6"/>
        <v>0</v>
      </c>
      <c r="AN129" s="69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65"/>
    </row>
    <row r="130" spans="1:53" ht="12.75" customHeight="1">
      <c r="A130" s="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69">
        <v>127</v>
      </c>
      <c r="AL130" s="70">
        <f t="shared" si="10"/>
        <v>0</v>
      </c>
      <c r="AM130" s="69">
        <f t="shared" si="6"/>
        <v>0</v>
      </c>
      <c r="AN130" s="69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65"/>
    </row>
    <row r="131" spans="1:53" ht="12.75" customHeight="1">
      <c r="A131" s="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9">
        <v>128</v>
      </c>
      <c r="AL131" s="70">
        <f t="shared" si="10"/>
        <v>0</v>
      </c>
      <c r="AM131" s="69">
        <f t="shared" si="6"/>
        <v>0</v>
      </c>
      <c r="AN131" s="69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65"/>
    </row>
    <row r="132" spans="1:53" ht="12.75" customHeight="1">
      <c r="A132" s="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69">
        <v>129</v>
      </c>
      <c r="AL132" s="70">
        <f t="shared" si="10"/>
        <v>0</v>
      </c>
      <c r="AM132" s="69">
        <f t="shared" ref="AM132:AM195" si="11">IF(AL132="A",1,IF(AL132="B",2,IF(AL132="C",3,IF(AL132="D",4,0))))</f>
        <v>0</v>
      </c>
      <c r="AN132" s="69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65"/>
    </row>
    <row r="133" spans="1:53" ht="12.75" customHeight="1">
      <c r="A133" s="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69">
        <v>130</v>
      </c>
      <c r="AL133" s="70">
        <f t="shared" si="10"/>
        <v>0</v>
      </c>
      <c r="AM133" s="69">
        <f t="shared" si="11"/>
        <v>0</v>
      </c>
      <c r="AN133" s="69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65"/>
    </row>
    <row r="134" spans="1:53" ht="12.75" customHeight="1">
      <c r="A134" s="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69">
        <v>131</v>
      </c>
      <c r="AL134" s="70">
        <f t="shared" si="10"/>
        <v>0</v>
      </c>
      <c r="AM134" s="69">
        <f t="shared" si="11"/>
        <v>0</v>
      </c>
      <c r="AN134" s="69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65"/>
    </row>
    <row r="135" spans="1:53" ht="12.75" customHeight="1">
      <c r="A135" s="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69">
        <v>132</v>
      </c>
      <c r="AL135" s="70">
        <f t="shared" si="10"/>
        <v>0</v>
      </c>
      <c r="AM135" s="69">
        <f t="shared" si="11"/>
        <v>0</v>
      </c>
      <c r="AN135" s="69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65"/>
    </row>
    <row r="136" spans="1:53" ht="12.75" customHeight="1">
      <c r="A136" s="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69">
        <v>133</v>
      </c>
      <c r="AL136" s="70">
        <f t="shared" si="10"/>
        <v>0</v>
      </c>
      <c r="AM136" s="69">
        <f t="shared" si="11"/>
        <v>0</v>
      </c>
      <c r="AN136" s="69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65"/>
    </row>
    <row r="137" spans="1:53" ht="12.75" customHeight="1">
      <c r="A137" s="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69">
        <v>134</v>
      </c>
      <c r="AL137" s="70">
        <f t="shared" si="10"/>
        <v>0</v>
      </c>
      <c r="AM137" s="69">
        <f t="shared" si="11"/>
        <v>0</v>
      </c>
      <c r="AN137" s="69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65"/>
    </row>
    <row r="138" spans="1:53" ht="12.75" customHeight="1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69">
        <v>135</v>
      </c>
      <c r="AL138" s="70">
        <f t="shared" si="10"/>
        <v>0</v>
      </c>
      <c r="AM138" s="69">
        <f t="shared" si="11"/>
        <v>0</v>
      </c>
      <c r="AN138" s="69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65"/>
    </row>
    <row r="139" spans="1:53" ht="12.75" customHeight="1">
      <c r="A139" s="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69">
        <v>136</v>
      </c>
      <c r="AL139" s="70">
        <f t="shared" ref="AL139:AL153" si="12">V4</f>
        <v>0</v>
      </c>
      <c r="AM139" s="69">
        <f t="shared" si="11"/>
        <v>0</v>
      </c>
      <c r="AN139" s="69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65"/>
    </row>
    <row r="140" spans="1:53" ht="12.75" customHeight="1">
      <c r="A140" s="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69">
        <v>137</v>
      </c>
      <c r="AL140" s="70">
        <f t="shared" si="12"/>
        <v>0</v>
      </c>
      <c r="AM140" s="69">
        <f t="shared" si="11"/>
        <v>0</v>
      </c>
      <c r="AN140" s="69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65"/>
    </row>
    <row r="141" spans="1:53" ht="12.75" customHeight="1">
      <c r="A141" s="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69">
        <v>138</v>
      </c>
      <c r="AL141" s="70">
        <f t="shared" si="12"/>
        <v>0</v>
      </c>
      <c r="AM141" s="69">
        <f t="shared" si="11"/>
        <v>0</v>
      </c>
      <c r="AN141" s="69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65"/>
    </row>
    <row r="142" spans="1:53" ht="12.75" customHeight="1">
      <c r="A142" s="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69">
        <v>139</v>
      </c>
      <c r="AL142" s="70">
        <f t="shared" si="12"/>
        <v>0</v>
      </c>
      <c r="AM142" s="69">
        <f t="shared" si="11"/>
        <v>0</v>
      </c>
      <c r="AN142" s="69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65"/>
    </row>
    <row r="143" spans="1:53" ht="12.75" customHeight="1">
      <c r="A143" s="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69">
        <v>140</v>
      </c>
      <c r="AL143" s="70">
        <f t="shared" si="12"/>
        <v>0</v>
      </c>
      <c r="AM143" s="69">
        <f t="shared" si="11"/>
        <v>0</v>
      </c>
      <c r="AN143" s="69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65"/>
    </row>
    <row r="144" spans="1:53" ht="12.75" customHeight="1">
      <c r="A144" s="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69">
        <v>141</v>
      </c>
      <c r="AL144" s="70">
        <f t="shared" si="12"/>
        <v>0</v>
      </c>
      <c r="AM144" s="69">
        <f t="shared" si="11"/>
        <v>0</v>
      </c>
      <c r="AN144" s="69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65"/>
    </row>
    <row r="145" spans="1:53" ht="12.75" customHeight="1">
      <c r="A145" s="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69">
        <v>142</v>
      </c>
      <c r="AL145" s="70">
        <f t="shared" si="12"/>
        <v>0</v>
      </c>
      <c r="AM145" s="69">
        <f t="shared" si="11"/>
        <v>0</v>
      </c>
      <c r="AN145" s="69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65"/>
    </row>
    <row r="146" spans="1:53" ht="12.75" customHeight="1">
      <c r="A146" s="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69">
        <v>143</v>
      </c>
      <c r="AL146" s="70">
        <f t="shared" si="12"/>
        <v>0</v>
      </c>
      <c r="AM146" s="69">
        <f t="shared" si="11"/>
        <v>0</v>
      </c>
      <c r="AN146" s="69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65"/>
    </row>
    <row r="147" spans="1:53" ht="12.75" customHeight="1">
      <c r="A147" s="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69">
        <v>144</v>
      </c>
      <c r="AL147" s="70">
        <f t="shared" si="12"/>
        <v>0</v>
      </c>
      <c r="AM147" s="69">
        <f t="shared" si="11"/>
        <v>0</v>
      </c>
      <c r="AN147" s="69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65"/>
    </row>
    <row r="148" spans="1:53" ht="12.75" customHeight="1">
      <c r="A148" s="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69">
        <v>145</v>
      </c>
      <c r="AL148" s="70">
        <f t="shared" si="12"/>
        <v>0</v>
      </c>
      <c r="AM148" s="69">
        <f t="shared" si="11"/>
        <v>0</v>
      </c>
      <c r="AN148" s="69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65"/>
    </row>
    <row r="149" spans="1:53" ht="12.75" customHeight="1">
      <c r="A149" s="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69">
        <v>146</v>
      </c>
      <c r="AL149" s="70">
        <f t="shared" si="12"/>
        <v>0</v>
      </c>
      <c r="AM149" s="69">
        <f t="shared" si="11"/>
        <v>0</v>
      </c>
      <c r="AN149" s="69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65"/>
    </row>
    <row r="150" spans="1:53" ht="12.75" customHeight="1">
      <c r="A150" s="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69">
        <v>147</v>
      </c>
      <c r="AL150" s="70">
        <f t="shared" si="12"/>
        <v>0</v>
      </c>
      <c r="AM150" s="69">
        <f t="shared" si="11"/>
        <v>0</v>
      </c>
      <c r="AN150" s="69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65"/>
    </row>
    <row r="151" spans="1:53" ht="12.75" customHeight="1">
      <c r="A151" s="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69">
        <v>148</v>
      </c>
      <c r="AL151" s="70">
        <f t="shared" si="12"/>
        <v>0</v>
      </c>
      <c r="AM151" s="69">
        <f t="shared" si="11"/>
        <v>0</v>
      </c>
      <c r="AN151" s="69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65"/>
    </row>
    <row r="152" spans="1:53" ht="12.75" customHeight="1">
      <c r="A152" s="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69">
        <v>149</v>
      </c>
      <c r="AL152" s="70">
        <f t="shared" si="12"/>
        <v>0</v>
      </c>
      <c r="AM152" s="69">
        <f t="shared" si="11"/>
        <v>0</v>
      </c>
      <c r="AN152" s="69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65"/>
    </row>
    <row r="153" spans="1:53" ht="12.75" customHeight="1">
      <c r="A153" s="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69">
        <v>150</v>
      </c>
      <c r="AL153" s="70">
        <f t="shared" si="12"/>
        <v>0</v>
      </c>
      <c r="AM153" s="69">
        <f t="shared" si="11"/>
        <v>0</v>
      </c>
      <c r="AN153" s="69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65"/>
    </row>
    <row r="154" spans="1:53" ht="12.75" customHeight="1">
      <c r="A154" s="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69">
        <v>151</v>
      </c>
      <c r="AL154" s="70">
        <f t="shared" ref="AL154:AL169" si="13">X4</f>
        <v>0</v>
      </c>
      <c r="AM154" s="69">
        <f t="shared" si="11"/>
        <v>0</v>
      </c>
      <c r="AN154" s="69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65"/>
    </row>
    <row r="155" spans="1:53" ht="12.75" customHeight="1">
      <c r="A155" s="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69">
        <v>152</v>
      </c>
      <c r="AL155" s="70">
        <f t="shared" si="13"/>
        <v>0</v>
      </c>
      <c r="AM155" s="69">
        <f t="shared" si="11"/>
        <v>0</v>
      </c>
      <c r="AN155" s="69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65"/>
    </row>
    <row r="156" spans="1:53" ht="12.75" customHeight="1">
      <c r="A156" s="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69">
        <v>153</v>
      </c>
      <c r="AL156" s="70">
        <f t="shared" si="13"/>
        <v>0</v>
      </c>
      <c r="AM156" s="69">
        <f t="shared" si="11"/>
        <v>0</v>
      </c>
      <c r="AN156" s="69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65"/>
    </row>
    <row r="157" spans="1:53" ht="12.75" customHeight="1">
      <c r="A157" s="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69">
        <v>154</v>
      </c>
      <c r="AL157" s="70">
        <f t="shared" si="13"/>
        <v>0</v>
      </c>
      <c r="AM157" s="69">
        <f t="shared" si="11"/>
        <v>0</v>
      </c>
      <c r="AN157" s="69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65"/>
    </row>
    <row r="158" spans="1:53" ht="12.75" customHeight="1">
      <c r="A158" s="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69">
        <v>155</v>
      </c>
      <c r="AL158" s="70">
        <f t="shared" si="13"/>
        <v>0</v>
      </c>
      <c r="AM158" s="69">
        <f t="shared" si="11"/>
        <v>0</v>
      </c>
      <c r="AN158" s="69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65"/>
    </row>
    <row r="159" spans="1:53" ht="12.75" customHeight="1">
      <c r="A159" s="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69">
        <v>156</v>
      </c>
      <c r="AL159" s="70">
        <f t="shared" si="13"/>
        <v>0</v>
      </c>
      <c r="AM159" s="69">
        <f t="shared" si="11"/>
        <v>0</v>
      </c>
      <c r="AN159" s="69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65"/>
    </row>
    <row r="160" spans="1:53" ht="12.75" customHeight="1">
      <c r="A160" s="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69">
        <v>157</v>
      </c>
      <c r="AL160" s="70">
        <f t="shared" si="13"/>
        <v>0</v>
      </c>
      <c r="AM160" s="69">
        <f t="shared" si="11"/>
        <v>0</v>
      </c>
      <c r="AN160" s="69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65"/>
    </row>
    <row r="161" spans="1:53" ht="12.75" customHeight="1">
      <c r="A161" s="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69">
        <v>158</v>
      </c>
      <c r="AL161" s="70">
        <f t="shared" si="13"/>
        <v>0</v>
      </c>
      <c r="AM161" s="69">
        <f t="shared" si="11"/>
        <v>0</v>
      </c>
      <c r="AN161" s="69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65"/>
    </row>
    <row r="162" spans="1:53" ht="12.75" customHeight="1">
      <c r="A162" s="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69">
        <v>159</v>
      </c>
      <c r="AL162" s="70">
        <f t="shared" si="13"/>
        <v>0</v>
      </c>
      <c r="AM162" s="69">
        <f t="shared" si="11"/>
        <v>0</v>
      </c>
      <c r="AN162" s="69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65"/>
    </row>
    <row r="163" spans="1:53" ht="12.75" customHeight="1">
      <c r="A163" s="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69">
        <v>160</v>
      </c>
      <c r="AL163" s="70">
        <f t="shared" si="13"/>
        <v>0</v>
      </c>
      <c r="AM163" s="69">
        <f t="shared" si="11"/>
        <v>0</v>
      </c>
      <c r="AN163" s="69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65"/>
    </row>
    <row r="164" spans="1:53" ht="12.75" customHeight="1">
      <c r="A164" s="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69">
        <v>161</v>
      </c>
      <c r="AL164" s="70">
        <f t="shared" si="13"/>
        <v>0</v>
      </c>
      <c r="AM164" s="69">
        <f t="shared" si="11"/>
        <v>0</v>
      </c>
      <c r="AN164" s="69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65"/>
    </row>
    <row r="165" spans="1:53" ht="12.75" customHeight="1">
      <c r="A165" s="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69">
        <v>162</v>
      </c>
      <c r="AL165" s="70">
        <f t="shared" si="13"/>
        <v>0</v>
      </c>
      <c r="AM165" s="69">
        <f t="shared" si="11"/>
        <v>0</v>
      </c>
      <c r="AN165" s="69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65"/>
    </row>
    <row r="166" spans="1:53" ht="12.75" customHeight="1">
      <c r="A166" s="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69">
        <v>163</v>
      </c>
      <c r="AL166" s="70">
        <f t="shared" si="13"/>
        <v>0</v>
      </c>
      <c r="AM166" s="69">
        <f t="shared" si="11"/>
        <v>0</v>
      </c>
      <c r="AN166" s="69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65"/>
    </row>
    <row r="167" spans="1:53" ht="12.75" customHeight="1">
      <c r="A167" s="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69">
        <v>164</v>
      </c>
      <c r="AL167" s="70">
        <f t="shared" si="13"/>
        <v>0</v>
      </c>
      <c r="AM167" s="69">
        <f t="shared" si="11"/>
        <v>0</v>
      </c>
      <c r="AN167" s="69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65"/>
    </row>
    <row r="168" spans="1:53" ht="12.75" customHeight="1">
      <c r="A168" s="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69">
        <v>165</v>
      </c>
      <c r="AL168" s="70">
        <f t="shared" si="13"/>
        <v>0</v>
      </c>
      <c r="AM168" s="69">
        <f t="shared" si="11"/>
        <v>0</v>
      </c>
      <c r="AN168" s="69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65"/>
    </row>
    <row r="169" spans="1:53" ht="12.75" customHeight="1">
      <c r="A169" s="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69">
        <v>166</v>
      </c>
      <c r="AL169" s="70">
        <f t="shared" si="13"/>
        <v>0</v>
      </c>
      <c r="AM169" s="69">
        <f t="shared" si="11"/>
        <v>0</v>
      </c>
      <c r="AN169" s="69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65"/>
    </row>
    <row r="170" spans="1:53" ht="12.75" customHeight="1">
      <c r="A170" s="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69">
        <v>167</v>
      </c>
      <c r="AL170" s="70">
        <f t="shared" ref="AL170:AL185" si="14">Z4</f>
        <v>0</v>
      </c>
      <c r="AM170" s="69">
        <f t="shared" si="11"/>
        <v>0</v>
      </c>
      <c r="AN170" s="69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65"/>
    </row>
    <row r="171" spans="1:53" ht="12.75" customHeight="1">
      <c r="A171" s="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69">
        <v>168</v>
      </c>
      <c r="AL171" s="70">
        <f t="shared" si="14"/>
        <v>0</v>
      </c>
      <c r="AM171" s="69">
        <f t="shared" si="11"/>
        <v>0</v>
      </c>
      <c r="AN171" s="69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65"/>
    </row>
    <row r="172" spans="1:53" ht="12.75" customHeight="1">
      <c r="A172" s="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69">
        <v>169</v>
      </c>
      <c r="AL172" s="70">
        <f t="shared" si="14"/>
        <v>0</v>
      </c>
      <c r="AM172" s="69">
        <f t="shared" si="11"/>
        <v>0</v>
      </c>
      <c r="AN172" s="69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65"/>
    </row>
    <row r="173" spans="1:53" ht="12.75" customHeight="1">
      <c r="A173" s="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69">
        <v>170</v>
      </c>
      <c r="AL173" s="70">
        <f t="shared" si="14"/>
        <v>0</v>
      </c>
      <c r="AM173" s="69">
        <f t="shared" si="11"/>
        <v>0</v>
      </c>
      <c r="AN173" s="69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65"/>
    </row>
    <row r="174" spans="1:53" ht="12.75" customHeight="1">
      <c r="A174" s="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69">
        <v>171</v>
      </c>
      <c r="AL174" s="70">
        <f t="shared" si="14"/>
        <v>0</v>
      </c>
      <c r="AM174" s="69">
        <f t="shared" si="11"/>
        <v>0</v>
      </c>
      <c r="AN174" s="69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65"/>
    </row>
    <row r="175" spans="1:53" ht="12.75" customHeight="1">
      <c r="A175" s="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69">
        <v>172</v>
      </c>
      <c r="AL175" s="70">
        <f t="shared" si="14"/>
        <v>0</v>
      </c>
      <c r="AM175" s="69">
        <f t="shared" si="11"/>
        <v>0</v>
      </c>
      <c r="AN175" s="69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65"/>
    </row>
    <row r="176" spans="1:53" ht="12.75" customHeight="1">
      <c r="A176" s="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69">
        <v>173</v>
      </c>
      <c r="AL176" s="70">
        <f t="shared" si="14"/>
        <v>0</v>
      </c>
      <c r="AM176" s="69">
        <f t="shared" si="11"/>
        <v>0</v>
      </c>
      <c r="AN176" s="69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65"/>
    </row>
    <row r="177" spans="1:53" ht="12.75" customHeight="1">
      <c r="A177" s="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69">
        <v>174</v>
      </c>
      <c r="AL177" s="70">
        <f t="shared" si="14"/>
        <v>0</v>
      </c>
      <c r="AM177" s="69">
        <f t="shared" si="11"/>
        <v>0</v>
      </c>
      <c r="AN177" s="69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65"/>
    </row>
    <row r="178" spans="1:53" ht="12.75" customHeight="1">
      <c r="A178" s="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69">
        <v>175</v>
      </c>
      <c r="AL178" s="70">
        <f t="shared" si="14"/>
        <v>0</v>
      </c>
      <c r="AM178" s="69">
        <f t="shared" si="11"/>
        <v>0</v>
      </c>
      <c r="AN178" s="69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65"/>
    </row>
    <row r="179" spans="1:53" ht="12.75" customHeight="1">
      <c r="A179" s="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69">
        <v>176</v>
      </c>
      <c r="AL179" s="70">
        <f t="shared" si="14"/>
        <v>0</v>
      </c>
      <c r="AM179" s="69">
        <f t="shared" si="11"/>
        <v>0</v>
      </c>
      <c r="AN179" s="69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65"/>
    </row>
    <row r="180" spans="1:53" ht="12.75" customHeight="1">
      <c r="A180" s="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69">
        <v>177</v>
      </c>
      <c r="AL180" s="70">
        <f t="shared" si="14"/>
        <v>0</v>
      </c>
      <c r="AM180" s="69">
        <f t="shared" si="11"/>
        <v>0</v>
      </c>
      <c r="AN180" s="69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65"/>
    </row>
    <row r="181" spans="1:53" ht="12.75" customHeight="1">
      <c r="A181" s="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69">
        <v>178</v>
      </c>
      <c r="AL181" s="70">
        <f t="shared" si="14"/>
        <v>0</v>
      </c>
      <c r="AM181" s="69">
        <f t="shared" si="11"/>
        <v>0</v>
      </c>
      <c r="AN181" s="69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65"/>
    </row>
    <row r="182" spans="1:53" ht="12.75" customHeight="1">
      <c r="A182" s="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69">
        <v>179</v>
      </c>
      <c r="AL182" s="70">
        <f t="shared" si="14"/>
        <v>0</v>
      </c>
      <c r="AM182" s="69">
        <f t="shared" si="11"/>
        <v>0</v>
      </c>
      <c r="AN182" s="69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65"/>
    </row>
    <row r="183" spans="1:53" ht="12.75" customHeight="1">
      <c r="A183" s="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69">
        <v>180</v>
      </c>
      <c r="AL183" s="70">
        <f t="shared" si="14"/>
        <v>0</v>
      </c>
      <c r="AM183" s="69">
        <f t="shared" si="11"/>
        <v>0</v>
      </c>
      <c r="AN183" s="69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65"/>
    </row>
    <row r="184" spans="1:53" ht="12.75" customHeight="1">
      <c r="A184" s="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69">
        <v>181</v>
      </c>
      <c r="AL184" s="70">
        <f t="shared" si="14"/>
        <v>0</v>
      </c>
      <c r="AM184" s="69">
        <f t="shared" si="11"/>
        <v>0</v>
      </c>
      <c r="AN184" s="69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65"/>
    </row>
    <row r="185" spans="1:53" ht="12.75" customHeight="1">
      <c r="A185" s="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69">
        <v>182</v>
      </c>
      <c r="AL185" s="70">
        <f t="shared" si="14"/>
        <v>0</v>
      </c>
      <c r="AM185" s="69">
        <f t="shared" si="11"/>
        <v>0</v>
      </c>
      <c r="AN185" s="69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65"/>
    </row>
    <row r="186" spans="1:53" ht="12.75" customHeight="1">
      <c r="A186" s="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69">
        <v>183</v>
      </c>
      <c r="AL186" s="70">
        <f t="shared" ref="AL186:AL201" si="15">AB4</f>
        <v>0</v>
      </c>
      <c r="AM186" s="69">
        <f t="shared" si="11"/>
        <v>0</v>
      </c>
      <c r="AN186" s="69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65"/>
    </row>
    <row r="187" spans="1:53" ht="12.75" customHeight="1">
      <c r="A187" s="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69">
        <v>184</v>
      </c>
      <c r="AL187" s="70">
        <f t="shared" si="15"/>
        <v>0</v>
      </c>
      <c r="AM187" s="69">
        <f t="shared" si="11"/>
        <v>0</v>
      </c>
      <c r="AN187" s="69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65"/>
    </row>
    <row r="188" spans="1:53" ht="12.75" customHeight="1">
      <c r="A188" s="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69">
        <v>185</v>
      </c>
      <c r="AL188" s="70">
        <f t="shared" si="15"/>
        <v>0</v>
      </c>
      <c r="AM188" s="69">
        <f t="shared" si="11"/>
        <v>0</v>
      </c>
      <c r="AN188" s="69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65"/>
    </row>
    <row r="189" spans="1:53" ht="12.75" customHeight="1">
      <c r="A189" s="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69">
        <v>186</v>
      </c>
      <c r="AL189" s="70">
        <f t="shared" si="15"/>
        <v>0</v>
      </c>
      <c r="AM189" s="69">
        <f t="shared" si="11"/>
        <v>0</v>
      </c>
      <c r="AN189" s="69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65"/>
    </row>
    <row r="190" spans="1:53" ht="12.75" customHeight="1">
      <c r="A190" s="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69">
        <v>187</v>
      </c>
      <c r="AL190" s="70">
        <f t="shared" si="15"/>
        <v>0</v>
      </c>
      <c r="AM190" s="69">
        <f t="shared" si="11"/>
        <v>0</v>
      </c>
      <c r="AN190" s="69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65"/>
    </row>
    <row r="191" spans="1:53" ht="12.75" customHeight="1">
      <c r="A191" s="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69">
        <v>188</v>
      </c>
      <c r="AL191" s="70">
        <f t="shared" si="15"/>
        <v>0</v>
      </c>
      <c r="AM191" s="69">
        <f t="shared" si="11"/>
        <v>0</v>
      </c>
      <c r="AN191" s="69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65"/>
    </row>
    <row r="192" spans="1:53" ht="12.75" customHeight="1">
      <c r="A192" s="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69">
        <v>189</v>
      </c>
      <c r="AL192" s="70">
        <f t="shared" si="15"/>
        <v>0</v>
      </c>
      <c r="AM192" s="69">
        <f t="shared" si="11"/>
        <v>0</v>
      </c>
      <c r="AN192" s="69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65"/>
    </row>
    <row r="193" spans="1:53" ht="12.75" customHeight="1">
      <c r="A193" s="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69">
        <v>190</v>
      </c>
      <c r="AL193" s="70">
        <f t="shared" si="15"/>
        <v>0</v>
      </c>
      <c r="AM193" s="69">
        <f t="shared" si="11"/>
        <v>0</v>
      </c>
      <c r="AN193" s="69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65"/>
    </row>
    <row r="194" spans="1:53" ht="12.75" customHeight="1">
      <c r="A194" s="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69">
        <v>191</v>
      </c>
      <c r="AL194" s="70">
        <f t="shared" si="15"/>
        <v>0</v>
      </c>
      <c r="AM194" s="69">
        <f t="shared" si="11"/>
        <v>0</v>
      </c>
      <c r="AN194" s="69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65"/>
    </row>
    <row r="195" spans="1:53" ht="12.75" customHeight="1">
      <c r="A195" s="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69">
        <v>192</v>
      </c>
      <c r="AL195" s="70">
        <f t="shared" si="15"/>
        <v>0</v>
      </c>
      <c r="AM195" s="69">
        <f t="shared" si="11"/>
        <v>0</v>
      </c>
      <c r="AN195" s="69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65"/>
    </row>
    <row r="196" spans="1:53" ht="12.75" customHeight="1">
      <c r="A196" s="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69">
        <v>193</v>
      </c>
      <c r="AL196" s="70">
        <f t="shared" si="15"/>
        <v>0</v>
      </c>
      <c r="AM196" s="69">
        <f t="shared" ref="AM196:AM233" si="16">IF(AL196="A",1,IF(AL196="B",2,IF(AL196="C",3,IF(AL196="D",4,0))))</f>
        <v>0</v>
      </c>
      <c r="AN196" s="69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65"/>
    </row>
    <row r="197" spans="1:53" ht="12.75" customHeight="1">
      <c r="A197" s="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69">
        <v>194</v>
      </c>
      <c r="AL197" s="70">
        <f t="shared" si="15"/>
        <v>0</v>
      </c>
      <c r="AM197" s="69">
        <f t="shared" si="16"/>
        <v>0</v>
      </c>
      <c r="AN197" s="69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65"/>
    </row>
    <row r="198" spans="1:53" ht="12.75" customHeight="1">
      <c r="A198" s="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69">
        <v>195</v>
      </c>
      <c r="AL198" s="70">
        <f t="shared" si="15"/>
        <v>0</v>
      </c>
      <c r="AM198" s="69">
        <f t="shared" si="16"/>
        <v>0</v>
      </c>
      <c r="AN198" s="69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65"/>
    </row>
    <row r="199" spans="1:53" ht="12.75" customHeight="1">
      <c r="A199" s="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69">
        <v>196</v>
      </c>
      <c r="AL199" s="70">
        <f t="shared" si="15"/>
        <v>0</v>
      </c>
      <c r="AM199" s="69">
        <f t="shared" si="16"/>
        <v>0</v>
      </c>
      <c r="AN199" s="69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65"/>
    </row>
    <row r="200" spans="1:53" ht="12.75" customHeight="1">
      <c r="A200" s="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69">
        <v>197</v>
      </c>
      <c r="AL200" s="70">
        <f t="shared" si="15"/>
        <v>0</v>
      </c>
      <c r="AM200" s="69">
        <f t="shared" si="16"/>
        <v>0</v>
      </c>
      <c r="AN200" s="69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65"/>
    </row>
    <row r="201" spans="1:53" ht="12.75" customHeight="1">
      <c r="A201" s="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69">
        <v>198</v>
      </c>
      <c r="AL201" s="70">
        <f t="shared" si="15"/>
        <v>0</v>
      </c>
      <c r="AM201" s="69">
        <f t="shared" si="16"/>
        <v>0</v>
      </c>
      <c r="AN201" s="69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65"/>
    </row>
    <row r="202" spans="1:53" ht="12.75" customHeight="1">
      <c r="A202" s="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69">
        <v>199</v>
      </c>
      <c r="AL202" s="70">
        <f t="shared" ref="AL202:AL217" si="17">AD4</f>
        <v>0</v>
      </c>
      <c r="AM202" s="69">
        <f t="shared" si="16"/>
        <v>0</v>
      </c>
      <c r="AN202" s="69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65"/>
    </row>
    <row r="203" spans="1:53" ht="12.75" customHeight="1">
      <c r="A203" s="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69">
        <v>200</v>
      </c>
      <c r="AL203" s="70">
        <f t="shared" si="17"/>
        <v>0</v>
      </c>
      <c r="AM203" s="69">
        <f t="shared" si="16"/>
        <v>0</v>
      </c>
      <c r="AN203" s="69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65"/>
    </row>
    <row r="204" spans="1:53" ht="12.75" customHeight="1">
      <c r="A204" s="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69">
        <v>201</v>
      </c>
      <c r="AL204" s="70">
        <f t="shared" si="17"/>
        <v>0</v>
      </c>
      <c r="AM204" s="69">
        <f t="shared" si="16"/>
        <v>0</v>
      </c>
      <c r="AN204" s="69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65"/>
    </row>
    <row r="205" spans="1:53" ht="12.75" customHeight="1">
      <c r="A205" s="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69">
        <v>202</v>
      </c>
      <c r="AL205" s="70">
        <f t="shared" si="17"/>
        <v>0</v>
      </c>
      <c r="AM205" s="69">
        <f t="shared" si="16"/>
        <v>0</v>
      </c>
      <c r="AN205" s="69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65"/>
    </row>
    <row r="206" spans="1:53" ht="12.75" customHeight="1">
      <c r="A206" s="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69">
        <v>203</v>
      </c>
      <c r="AL206" s="70">
        <f t="shared" si="17"/>
        <v>0</v>
      </c>
      <c r="AM206" s="69">
        <f t="shared" si="16"/>
        <v>0</v>
      </c>
      <c r="AN206" s="69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65"/>
    </row>
    <row r="207" spans="1:53" ht="12.75" customHeight="1">
      <c r="A207" s="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69">
        <v>204</v>
      </c>
      <c r="AL207" s="70">
        <f t="shared" si="17"/>
        <v>0</v>
      </c>
      <c r="AM207" s="69">
        <f t="shared" si="16"/>
        <v>0</v>
      </c>
      <c r="AN207" s="69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65"/>
    </row>
    <row r="208" spans="1:53" ht="12.75" customHeight="1">
      <c r="A208" s="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69">
        <v>205</v>
      </c>
      <c r="AL208" s="70">
        <f t="shared" si="17"/>
        <v>0</v>
      </c>
      <c r="AM208" s="69">
        <f t="shared" si="16"/>
        <v>0</v>
      </c>
      <c r="AN208" s="69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65"/>
    </row>
    <row r="209" spans="1:53" ht="12.75" customHeight="1">
      <c r="A209" s="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69">
        <v>206</v>
      </c>
      <c r="AL209" s="70">
        <f t="shared" si="17"/>
        <v>0</v>
      </c>
      <c r="AM209" s="69">
        <f t="shared" si="16"/>
        <v>0</v>
      </c>
      <c r="AN209" s="69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65"/>
    </row>
    <row r="210" spans="1:53" ht="12.75" customHeight="1">
      <c r="A210" s="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69">
        <v>207</v>
      </c>
      <c r="AL210" s="70">
        <f t="shared" si="17"/>
        <v>0</v>
      </c>
      <c r="AM210" s="69">
        <f t="shared" si="16"/>
        <v>0</v>
      </c>
      <c r="AN210" s="69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65"/>
    </row>
    <row r="211" spans="1:53" ht="12.75" customHeight="1">
      <c r="A211" s="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69">
        <v>208</v>
      </c>
      <c r="AL211" s="70">
        <f t="shared" si="17"/>
        <v>0</v>
      </c>
      <c r="AM211" s="69">
        <f t="shared" si="16"/>
        <v>0</v>
      </c>
      <c r="AN211" s="69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65"/>
    </row>
    <row r="212" spans="1:53" ht="12.75" customHeight="1">
      <c r="A212" s="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69">
        <v>209</v>
      </c>
      <c r="AL212" s="70">
        <f t="shared" si="17"/>
        <v>0</v>
      </c>
      <c r="AM212" s="69">
        <f t="shared" si="16"/>
        <v>0</v>
      </c>
      <c r="AN212" s="69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65"/>
    </row>
    <row r="213" spans="1:53" ht="12.75" customHeight="1">
      <c r="A213" s="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69">
        <v>210</v>
      </c>
      <c r="AL213" s="70">
        <f t="shared" si="17"/>
        <v>0</v>
      </c>
      <c r="AM213" s="69">
        <f t="shared" si="16"/>
        <v>0</v>
      </c>
      <c r="AN213" s="69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65"/>
    </row>
    <row r="214" spans="1:53" ht="12.75" customHeight="1">
      <c r="A214" s="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69">
        <v>211</v>
      </c>
      <c r="AL214" s="70">
        <f t="shared" si="17"/>
        <v>0</v>
      </c>
      <c r="AM214" s="69">
        <f t="shared" si="16"/>
        <v>0</v>
      </c>
      <c r="AN214" s="69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65"/>
    </row>
    <row r="215" spans="1:53" ht="12.75" customHeight="1">
      <c r="A215" s="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69">
        <v>212</v>
      </c>
      <c r="AL215" s="70">
        <f t="shared" si="17"/>
        <v>0</v>
      </c>
      <c r="AM215" s="69">
        <f t="shared" si="16"/>
        <v>0</v>
      </c>
      <c r="AN215" s="69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65"/>
    </row>
    <row r="216" spans="1:53" ht="12.75" customHeight="1">
      <c r="A216" s="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69">
        <v>213</v>
      </c>
      <c r="AL216" s="70">
        <f t="shared" si="17"/>
        <v>0</v>
      </c>
      <c r="AM216" s="69">
        <f t="shared" si="16"/>
        <v>0</v>
      </c>
      <c r="AN216" s="69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65"/>
    </row>
    <row r="217" spans="1:53" ht="12.75" customHeight="1">
      <c r="A217" s="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69">
        <v>214</v>
      </c>
      <c r="AL217" s="70">
        <f t="shared" si="17"/>
        <v>0</v>
      </c>
      <c r="AM217" s="69">
        <f t="shared" si="16"/>
        <v>0</v>
      </c>
      <c r="AN217" s="69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65"/>
    </row>
    <row r="218" spans="1:53" ht="12.75" customHeight="1">
      <c r="A218" s="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69">
        <v>215</v>
      </c>
      <c r="AL218" s="70">
        <f t="shared" ref="AL218:AL233" si="18">AF4</f>
        <v>0</v>
      </c>
      <c r="AM218" s="69">
        <f t="shared" si="16"/>
        <v>0</v>
      </c>
      <c r="AN218" s="69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65"/>
    </row>
    <row r="219" spans="1:53" ht="12.75" customHeight="1">
      <c r="A219" s="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69">
        <v>216</v>
      </c>
      <c r="AL219" s="70">
        <f t="shared" si="18"/>
        <v>0</v>
      </c>
      <c r="AM219" s="69">
        <f t="shared" si="16"/>
        <v>0</v>
      </c>
      <c r="AN219" s="69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65"/>
    </row>
    <row r="220" spans="1:53" ht="12.75" customHeight="1">
      <c r="A220" s="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69">
        <v>217</v>
      </c>
      <c r="AL220" s="70">
        <f t="shared" si="18"/>
        <v>0</v>
      </c>
      <c r="AM220" s="69">
        <f t="shared" si="16"/>
        <v>0</v>
      </c>
      <c r="AN220" s="69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65"/>
    </row>
    <row r="221" spans="1:53" ht="12.75" customHeight="1">
      <c r="A221" s="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69">
        <v>218</v>
      </c>
      <c r="AL221" s="70">
        <f t="shared" si="18"/>
        <v>0</v>
      </c>
      <c r="AM221" s="69">
        <f t="shared" si="16"/>
        <v>0</v>
      </c>
      <c r="AN221" s="69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65"/>
    </row>
    <row r="222" spans="1:53" ht="12.75" customHeight="1">
      <c r="A222" s="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69">
        <v>219</v>
      </c>
      <c r="AL222" s="70">
        <f t="shared" si="18"/>
        <v>0</v>
      </c>
      <c r="AM222" s="69">
        <f t="shared" si="16"/>
        <v>0</v>
      </c>
      <c r="AN222" s="69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65"/>
    </row>
    <row r="223" spans="1:53" ht="12.75" customHeight="1">
      <c r="A223" s="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69">
        <v>220</v>
      </c>
      <c r="AL223" s="70">
        <f t="shared" si="18"/>
        <v>0</v>
      </c>
      <c r="AM223" s="69">
        <f t="shared" si="16"/>
        <v>0</v>
      </c>
      <c r="AN223" s="69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65"/>
    </row>
    <row r="224" spans="1:53" ht="12.75" customHeight="1">
      <c r="A224" s="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69">
        <v>221</v>
      </c>
      <c r="AL224" s="70">
        <f t="shared" si="18"/>
        <v>0</v>
      </c>
      <c r="AM224" s="69">
        <f t="shared" si="16"/>
        <v>0</v>
      </c>
      <c r="AN224" s="69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65"/>
    </row>
    <row r="225" spans="1:53" ht="12.75" customHeight="1">
      <c r="A225" s="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69">
        <v>222</v>
      </c>
      <c r="AL225" s="70">
        <f t="shared" si="18"/>
        <v>0</v>
      </c>
      <c r="AM225" s="69">
        <f t="shared" si="16"/>
        <v>0</v>
      </c>
      <c r="AN225" s="69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65"/>
    </row>
    <row r="226" spans="1:53" ht="12.75" customHeight="1">
      <c r="A226" s="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69">
        <v>223</v>
      </c>
      <c r="AL226" s="70">
        <f t="shared" si="18"/>
        <v>0</v>
      </c>
      <c r="AM226" s="69">
        <f t="shared" si="16"/>
        <v>0</v>
      </c>
      <c r="AN226" s="69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65"/>
    </row>
    <row r="227" spans="1:53" ht="12.75" customHeight="1">
      <c r="A227" s="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69">
        <v>224</v>
      </c>
      <c r="AL227" s="70">
        <f t="shared" si="18"/>
        <v>0</v>
      </c>
      <c r="AM227" s="69">
        <f t="shared" si="16"/>
        <v>0</v>
      </c>
      <c r="AN227" s="69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65"/>
    </row>
    <row r="228" spans="1:53" ht="12.75" customHeight="1">
      <c r="A228" s="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69">
        <v>225</v>
      </c>
      <c r="AL228" s="70">
        <f t="shared" si="18"/>
        <v>0</v>
      </c>
      <c r="AM228" s="69">
        <f t="shared" si="16"/>
        <v>0</v>
      </c>
      <c r="AN228" s="69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65"/>
    </row>
    <row r="229" spans="1:53" ht="12.75" customHeight="1">
      <c r="A229" s="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69">
        <v>226</v>
      </c>
      <c r="AL229" s="70">
        <f t="shared" si="18"/>
        <v>0</v>
      </c>
      <c r="AM229" s="69">
        <f t="shared" si="16"/>
        <v>0</v>
      </c>
      <c r="AN229" s="69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65"/>
    </row>
    <row r="230" spans="1:53" ht="12.75" customHeight="1">
      <c r="A230" s="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69">
        <v>227</v>
      </c>
      <c r="AL230" s="70">
        <f t="shared" si="18"/>
        <v>0</v>
      </c>
      <c r="AM230" s="69">
        <f t="shared" si="16"/>
        <v>0</v>
      </c>
      <c r="AN230" s="69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65"/>
    </row>
    <row r="231" spans="1:53" ht="12.75" customHeight="1">
      <c r="A231" s="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69">
        <v>228</v>
      </c>
      <c r="AL231" s="70">
        <f t="shared" si="18"/>
        <v>0</v>
      </c>
      <c r="AM231" s="69">
        <f t="shared" si="16"/>
        <v>0</v>
      </c>
      <c r="AN231" s="69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65"/>
    </row>
    <row r="232" spans="1:53" ht="12.75" customHeight="1">
      <c r="A232" s="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69">
        <v>229</v>
      </c>
      <c r="AL232" s="70">
        <f t="shared" si="18"/>
        <v>0</v>
      </c>
      <c r="AM232" s="69">
        <f t="shared" si="16"/>
        <v>0</v>
      </c>
      <c r="AN232" s="69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65"/>
    </row>
    <row r="233" spans="1:53" ht="12.75" customHeight="1">
      <c r="A233" s="16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1">
        <v>230</v>
      </c>
      <c r="AL233" s="102">
        <f t="shared" si="18"/>
        <v>0</v>
      </c>
      <c r="AM233" s="101">
        <f t="shared" si="16"/>
        <v>0</v>
      </c>
      <c r="AN233" s="101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3"/>
    </row>
  </sheetData>
  <mergeCells count="113">
    <mergeCell ref="AT27:AU27"/>
    <mergeCell ref="AV19:AW19"/>
    <mergeCell ref="C2:C3"/>
    <mergeCell ref="S2:S3"/>
    <mergeCell ref="V2:V3"/>
    <mergeCell ref="U2:U3"/>
    <mergeCell ref="T2:T3"/>
    <mergeCell ref="I22:N22"/>
    <mergeCell ref="N2:N3"/>
    <mergeCell ref="H21:I21"/>
    <mergeCell ref="C20:G20"/>
    <mergeCell ref="J21:K21"/>
    <mergeCell ref="O20:AF21"/>
    <mergeCell ref="C21:G21"/>
    <mergeCell ref="I24:Z24"/>
    <mergeCell ref="AT26:AU26"/>
    <mergeCell ref="F25:AB25"/>
    <mergeCell ref="AN18:AN26"/>
    <mergeCell ref="H20:N20"/>
    <mergeCell ref="AT9:AU9"/>
    <mergeCell ref="R2:R3"/>
    <mergeCell ref="I2:I3"/>
    <mergeCell ref="C22:H22"/>
    <mergeCell ref="H2:H3"/>
    <mergeCell ref="G2:G3"/>
    <mergeCell ref="AT24:AU24"/>
    <mergeCell ref="A50:B50"/>
    <mergeCell ref="M2:M3"/>
    <mergeCell ref="F26:AB26"/>
    <mergeCell ref="L2:L3"/>
    <mergeCell ref="K2:K3"/>
    <mergeCell ref="J2:J3"/>
    <mergeCell ref="D2:D3"/>
    <mergeCell ref="A51:B51"/>
    <mergeCell ref="C1:AF1"/>
    <mergeCell ref="A20:A21"/>
    <mergeCell ref="A25:A26"/>
    <mergeCell ref="Q48:Y48"/>
    <mergeCell ref="F48:P48"/>
    <mergeCell ref="C48:E48"/>
    <mergeCell ref="X2:X3"/>
    <mergeCell ref="AT11:AU11"/>
    <mergeCell ref="AM2:AM3"/>
    <mergeCell ref="AT21:AU21"/>
    <mergeCell ref="AV13:AW13"/>
    <mergeCell ref="AT2:AT3"/>
    <mergeCell ref="P2:P3"/>
    <mergeCell ref="O2:O3"/>
    <mergeCell ref="AE2:AE3"/>
    <mergeCell ref="AV18:AW18"/>
    <mergeCell ref="AV16:AW16"/>
    <mergeCell ref="AT16:AU16"/>
    <mergeCell ref="AV8:AW8"/>
    <mergeCell ref="Y2:Y3"/>
    <mergeCell ref="AT15:AU15"/>
    <mergeCell ref="AV7:AW7"/>
    <mergeCell ref="AT5:AU5"/>
    <mergeCell ref="AT4:AU4"/>
    <mergeCell ref="AT10:AU10"/>
    <mergeCell ref="AV2:AW3"/>
    <mergeCell ref="AK2:AK3"/>
    <mergeCell ref="AV5:AW5"/>
    <mergeCell ref="AT13:AU13"/>
    <mergeCell ref="AV4:AW4"/>
    <mergeCell ref="AT12:AU12"/>
    <mergeCell ref="E2:E3"/>
    <mergeCell ref="AV24:AW24"/>
    <mergeCell ref="AV26:AW26"/>
    <mergeCell ref="AC2:AC3"/>
    <mergeCell ref="AV23:AW23"/>
    <mergeCell ref="AT8:AU8"/>
    <mergeCell ref="AT1:AV1"/>
    <mergeCell ref="AV6:AW6"/>
    <mergeCell ref="AT14:AU14"/>
    <mergeCell ref="AT22:AU22"/>
    <mergeCell ref="AV14:AW14"/>
    <mergeCell ref="Z2:Z3"/>
    <mergeCell ref="AT19:AU19"/>
    <mergeCell ref="AV11:AW11"/>
    <mergeCell ref="AT18:AU18"/>
    <mergeCell ref="AV10:AW10"/>
    <mergeCell ref="AL2:AL3"/>
    <mergeCell ref="AT17:AU17"/>
    <mergeCell ref="AV9:AW9"/>
    <mergeCell ref="AV12:AW12"/>
    <mergeCell ref="AT20:AU20"/>
    <mergeCell ref="AT6:AU6"/>
    <mergeCell ref="AV21:AW21"/>
    <mergeCell ref="AS2:AS3"/>
    <mergeCell ref="AO28:AR28"/>
    <mergeCell ref="AV17:AW17"/>
    <mergeCell ref="AT25:AU25"/>
    <mergeCell ref="F2:F3"/>
    <mergeCell ref="AV28:AW28"/>
    <mergeCell ref="AD2:AD3"/>
    <mergeCell ref="AN4:AN6"/>
    <mergeCell ref="AB2:AB3"/>
    <mergeCell ref="Q2:Q3"/>
    <mergeCell ref="AN7:AN17"/>
    <mergeCell ref="AV22:AW22"/>
    <mergeCell ref="W2:W3"/>
    <mergeCell ref="AT7:AU7"/>
    <mergeCell ref="AO27:AR27"/>
    <mergeCell ref="AT28:AU28"/>
    <mergeCell ref="AV20:AW20"/>
    <mergeCell ref="AT23:AU23"/>
    <mergeCell ref="AV15:AW15"/>
    <mergeCell ref="AA2:AA3"/>
    <mergeCell ref="AV25:AW25"/>
    <mergeCell ref="AV27:AW27"/>
    <mergeCell ref="L21:N21"/>
    <mergeCell ref="AO2:AR3"/>
    <mergeCell ref="AF2:AF3"/>
  </mergeCells>
  <pageMargins left="0.75" right="0.75" top="1" bottom="1" header="0.5" footer="0.5"/>
  <pageSetup orientation="portrait"/>
  <headerFooter>
    <oddFooter>&amp;C&amp;"Helvetica,Regular"&amp;12&amp;K000000&amp;P</oddFooter>
  </headerFooter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/>
  </sheetViews>
  <sheetFormatPr defaultColWidth="8.85546875" defaultRowHeight="12.75" customHeight="1"/>
  <cols>
    <col min="1" max="1" width="2.42578125" style="104" customWidth="1"/>
    <col min="2" max="12" width="9.140625" style="104" customWidth="1"/>
    <col min="13" max="256" width="8.85546875" style="104" customWidth="1"/>
  </cols>
  <sheetData>
    <row r="1" spans="1:12" ht="8.1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61"/>
    </row>
    <row r="2" spans="1:12" ht="12.75" customHeight="1">
      <c r="A2" s="3"/>
      <c r="B2" s="105" t="s">
        <v>71</v>
      </c>
      <c r="C2" s="106" t="s">
        <v>72</v>
      </c>
      <c r="D2" s="107"/>
      <c r="E2" s="108"/>
      <c r="F2" s="108"/>
      <c r="G2" s="108"/>
      <c r="H2" s="108"/>
      <c r="I2" s="108"/>
      <c r="J2" s="108"/>
      <c r="K2" s="108"/>
      <c r="L2" s="109"/>
    </row>
    <row r="3" spans="1:12" ht="12.75" customHeight="1">
      <c r="A3" s="3"/>
      <c r="B3" s="33"/>
      <c r="C3" s="106" t="s">
        <v>73</v>
      </c>
      <c r="D3" s="107"/>
      <c r="E3" s="108"/>
      <c r="F3" s="108"/>
      <c r="G3" s="108"/>
      <c r="H3" s="108"/>
      <c r="I3" s="108"/>
      <c r="J3" s="108"/>
      <c r="K3" s="108"/>
      <c r="L3" s="109"/>
    </row>
    <row r="4" spans="1:12" ht="17.25" customHeight="1">
      <c r="A4" s="3"/>
      <c r="B4" s="110" t="s">
        <v>74</v>
      </c>
      <c r="C4" s="111" t="s">
        <v>75</v>
      </c>
      <c r="D4" s="107"/>
      <c r="E4" s="108"/>
      <c r="F4" s="108"/>
      <c r="G4" s="108"/>
      <c r="H4" s="108"/>
      <c r="I4" s="108"/>
      <c r="J4" s="108"/>
      <c r="K4" s="108"/>
      <c r="L4" s="109"/>
    </row>
    <row r="5" spans="1:12" ht="15.75" customHeight="1">
      <c r="A5" s="3"/>
      <c r="B5" s="110" t="s">
        <v>76</v>
      </c>
      <c r="C5" s="112" t="s">
        <v>77</v>
      </c>
      <c r="D5" s="107"/>
      <c r="E5" s="108"/>
      <c r="F5" s="108"/>
      <c r="G5" s="108"/>
      <c r="H5" s="108"/>
      <c r="I5" s="108"/>
      <c r="J5" s="108"/>
      <c r="K5" s="108"/>
      <c r="L5" s="109"/>
    </row>
    <row r="6" spans="1:12" ht="12.75" customHeight="1">
      <c r="A6" s="3"/>
      <c r="B6" s="113"/>
      <c r="C6" s="106" t="s">
        <v>78</v>
      </c>
      <c r="D6" s="107"/>
      <c r="E6" s="108"/>
      <c r="F6" s="108"/>
      <c r="G6" s="108"/>
      <c r="H6" s="108"/>
      <c r="I6" s="108"/>
      <c r="J6" s="108"/>
      <c r="K6" s="108"/>
      <c r="L6" s="109"/>
    </row>
    <row r="7" spans="1:12" ht="8.1" customHeight="1">
      <c r="A7" s="3"/>
      <c r="B7" s="113"/>
      <c r="C7" s="114"/>
      <c r="D7" s="107"/>
      <c r="E7" s="108"/>
      <c r="F7" s="108"/>
      <c r="G7" s="108"/>
      <c r="H7" s="108"/>
      <c r="I7" s="108"/>
      <c r="J7" s="108"/>
      <c r="K7" s="108"/>
      <c r="L7" s="109"/>
    </row>
    <row r="8" spans="1:12" ht="12.75" customHeight="1">
      <c r="A8" s="3"/>
      <c r="B8" s="110" t="s">
        <v>79</v>
      </c>
      <c r="C8" s="106" t="s">
        <v>80</v>
      </c>
      <c r="D8" s="107"/>
      <c r="E8" s="108"/>
      <c r="F8" s="108"/>
      <c r="G8" s="108"/>
      <c r="H8" s="108"/>
      <c r="I8" s="108"/>
      <c r="J8" s="108"/>
      <c r="K8" s="108"/>
      <c r="L8" s="109"/>
    </row>
    <row r="9" spans="1:12" ht="12.75" customHeight="1">
      <c r="A9" s="3"/>
      <c r="B9" s="113"/>
      <c r="C9" s="106" t="s">
        <v>81</v>
      </c>
      <c r="D9" s="107"/>
      <c r="E9" s="108"/>
      <c r="F9" s="108"/>
      <c r="G9" s="108"/>
      <c r="H9" s="108"/>
      <c r="I9" s="108"/>
      <c r="J9" s="108"/>
      <c r="K9" s="108"/>
      <c r="L9" s="109"/>
    </row>
    <row r="10" spans="1:12" ht="12.75" customHeight="1">
      <c r="A10" s="3"/>
      <c r="B10" s="113"/>
      <c r="C10" s="106" t="s">
        <v>82</v>
      </c>
      <c r="D10" s="107"/>
      <c r="E10" s="108"/>
      <c r="F10" s="108"/>
      <c r="G10" s="108"/>
      <c r="H10" s="108"/>
      <c r="I10" s="108"/>
      <c r="J10" s="108"/>
      <c r="K10" s="108"/>
      <c r="L10" s="65"/>
    </row>
    <row r="11" spans="1:12" ht="8.1" customHeight="1">
      <c r="A11" s="3"/>
      <c r="B11" s="113"/>
      <c r="C11" s="114"/>
      <c r="D11" s="107"/>
      <c r="E11" s="108"/>
      <c r="F11" s="108"/>
      <c r="G11" s="108"/>
      <c r="H11" s="108"/>
      <c r="I11" s="108"/>
      <c r="J11" s="108"/>
      <c r="K11" s="108"/>
      <c r="L11" s="109"/>
    </row>
    <row r="12" spans="1:12" ht="12.75" customHeight="1">
      <c r="A12" s="3"/>
      <c r="B12" s="110" t="s">
        <v>83</v>
      </c>
      <c r="C12" s="106" t="s">
        <v>84</v>
      </c>
      <c r="D12" s="107"/>
      <c r="E12" s="108"/>
      <c r="F12" s="108"/>
      <c r="G12" s="108"/>
      <c r="H12" s="108"/>
      <c r="I12" s="108"/>
      <c r="J12" s="108"/>
      <c r="K12" s="108"/>
      <c r="L12" s="109"/>
    </row>
    <row r="13" spans="1:12" ht="12.75" customHeight="1">
      <c r="A13" s="3"/>
      <c r="B13" s="113"/>
      <c r="C13" s="106" t="s">
        <v>85</v>
      </c>
      <c r="D13" s="107"/>
      <c r="E13" s="108"/>
      <c r="F13" s="108"/>
      <c r="G13" s="108"/>
      <c r="H13" s="108"/>
      <c r="I13" s="108"/>
      <c r="J13" s="108"/>
      <c r="K13" s="108"/>
      <c r="L13" s="109"/>
    </row>
    <row r="14" spans="1:12" ht="12.75" customHeight="1">
      <c r="A14" s="3"/>
      <c r="B14" s="33"/>
      <c r="C14" s="106" t="s">
        <v>86</v>
      </c>
      <c r="D14" s="107"/>
      <c r="E14" s="108"/>
      <c r="F14" s="108"/>
      <c r="G14" s="108"/>
      <c r="H14" s="108"/>
      <c r="I14" s="108"/>
      <c r="J14" s="108"/>
      <c r="K14" s="108"/>
      <c r="L14" s="109"/>
    </row>
    <row r="15" spans="1:12" ht="8.1" customHeight="1">
      <c r="A15" s="3"/>
      <c r="B15" s="33"/>
      <c r="C15" s="33"/>
      <c r="D15" s="107"/>
      <c r="E15" s="108"/>
      <c r="F15" s="108"/>
      <c r="G15" s="108"/>
      <c r="H15" s="108"/>
      <c r="I15" s="108"/>
      <c r="J15" s="108"/>
      <c r="K15" s="108"/>
      <c r="L15" s="109"/>
    </row>
    <row r="16" spans="1:12" ht="12.75" customHeight="1">
      <c r="A16" s="3"/>
      <c r="B16" s="110" t="s">
        <v>87</v>
      </c>
      <c r="C16" s="106" t="s">
        <v>88</v>
      </c>
      <c r="D16" s="107"/>
      <c r="E16" s="108"/>
      <c r="F16" s="108"/>
      <c r="G16" s="108"/>
      <c r="H16" s="108"/>
      <c r="I16" s="108"/>
      <c r="J16" s="108"/>
      <c r="K16" s="108"/>
      <c r="L16" s="109"/>
    </row>
    <row r="17" spans="1:12" ht="12.75" customHeight="1">
      <c r="A17" s="3"/>
      <c r="B17" s="115"/>
      <c r="C17" s="116" t="s">
        <v>89</v>
      </c>
      <c r="D17" s="107"/>
      <c r="E17" s="108"/>
      <c r="F17" s="108"/>
      <c r="G17" s="108"/>
      <c r="H17" s="108"/>
      <c r="I17" s="108"/>
      <c r="J17" s="108"/>
      <c r="K17" s="108"/>
      <c r="L17" s="109"/>
    </row>
    <row r="18" spans="1:12" ht="12.75" customHeight="1">
      <c r="A18" s="3"/>
      <c r="B18" s="117"/>
      <c r="C18" s="106" t="s">
        <v>90</v>
      </c>
      <c r="D18" s="107"/>
      <c r="E18" s="108"/>
      <c r="F18" s="108"/>
      <c r="G18" s="108"/>
      <c r="H18" s="108"/>
      <c r="I18" s="108"/>
      <c r="J18" s="33"/>
      <c r="K18" s="118" t="s">
        <v>91</v>
      </c>
      <c r="L18" s="109"/>
    </row>
    <row r="19" spans="1:12" ht="8.1" customHeight="1">
      <c r="A19" s="3"/>
      <c r="B19" s="117"/>
      <c r="C19" s="33"/>
      <c r="D19" s="107"/>
      <c r="E19" s="108"/>
      <c r="F19" s="108"/>
      <c r="G19" s="108"/>
      <c r="H19" s="108"/>
      <c r="I19" s="119"/>
      <c r="J19" s="119"/>
      <c r="K19" s="33"/>
      <c r="L19" s="65"/>
    </row>
    <row r="20" spans="1:12" ht="12.75" customHeight="1">
      <c r="A20" s="3"/>
      <c r="B20" s="110" t="s">
        <v>92</v>
      </c>
      <c r="C20" s="120" t="s">
        <v>93</v>
      </c>
      <c r="D20" s="33"/>
      <c r="E20" s="33"/>
      <c r="F20" s="33"/>
      <c r="G20" s="33"/>
      <c r="H20" s="33"/>
      <c r="I20" s="33"/>
      <c r="J20" s="33"/>
      <c r="K20" s="33"/>
      <c r="L20" s="65"/>
    </row>
    <row r="21" spans="1:12" ht="12.75" customHeight="1">
      <c r="A21" s="3"/>
      <c r="B21" s="117"/>
      <c r="C21" s="120" t="s">
        <v>94</v>
      </c>
      <c r="D21" s="107"/>
      <c r="E21" s="108"/>
      <c r="F21" s="108"/>
      <c r="G21" s="108"/>
      <c r="H21" s="108"/>
      <c r="I21" s="108"/>
      <c r="J21" s="108"/>
      <c r="K21" s="108"/>
      <c r="L21" s="109"/>
    </row>
    <row r="22" spans="1:12" ht="12.75" customHeight="1">
      <c r="A22" s="3"/>
      <c r="B22" s="33"/>
      <c r="C22" s="121"/>
      <c r="D22" s="121"/>
      <c r="E22" s="121"/>
      <c r="F22" s="121"/>
      <c r="G22" s="121"/>
      <c r="H22" s="121"/>
      <c r="I22" s="121"/>
      <c r="J22" s="121"/>
      <c r="K22" s="121"/>
      <c r="L22" s="65"/>
    </row>
    <row r="23" spans="1:12" ht="12.75" customHeight="1">
      <c r="A23" s="3"/>
      <c r="B23" s="33"/>
      <c r="C23" s="122"/>
      <c r="D23" s="122"/>
      <c r="E23" s="122"/>
      <c r="F23" s="122"/>
      <c r="G23" s="122"/>
      <c r="H23" s="122"/>
      <c r="I23" s="122"/>
      <c r="J23" s="122"/>
      <c r="K23" s="122"/>
      <c r="L23" s="123"/>
    </row>
    <row r="24" spans="1:12" ht="12.75" customHeight="1">
      <c r="A24" s="3"/>
      <c r="B24" s="33"/>
      <c r="C24" s="124"/>
      <c r="D24" s="125"/>
      <c r="E24" s="126"/>
      <c r="F24" s="126"/>
      <c r="G24" s="126"/>
      <c r="H24" s="126"/>
      <c r="I24" s="126"/>
      <c r="J24" s="126"/>
      <c r="K24" s="124"/>
      <c r="L24" s="127"/>
    </row>
    <row r="25" spans="1:12" ht="12.75" customHeight="1">
      <c r="A25" s="3"/>
      <c r="B25" s="33"/>
      <c r="C25" s="128"/>
      <c r="D25" s="128"/>
      <c r="E25" s="128"/>
      <c r="F25" s="128"/>
      <c r="G25" s="128"/>
      <c r="H25" s="128"/>
      <c r="I25" s="128"/>
      <c r="J25" s="128"/>
      <c r="K25" s="128"/>
      <c r="L25" s="129"/>
    </row>
    <row r="26" spans="1:12" ht="12.75" customHeight="1">
      <c r="A26" s="16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3"/>
    </row>
  </sheetData>
  <pageMargins left="0.75" right="0.75" top="1" bottom="1" header="0.5" footer="0.5"/>
  <pageSetup orientation="portrait"/>
  <headerFooter>
    <oddFooter>&amp;C&amp;"Helvetica,Regular"&amp;12&amp;K000000&amp;P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showGridLines="0" workbookViewId="0"/>
  </sheetViews>
  <sheetFormatPr defaultColWidth="8.85546875" defaultRowHeight="12.75" customHeight="1"/>
  <cols>
    <col min="1" max="256" width="8.85546875" style="130" customWidth="1"/>
  </cols>
  <sheetData>
    <row r="1" spans="1:14" ht="12.75" customHeight="1">
      <c r="A1" s="131"/>
      <c r="B1" s="241" t="s">
        <v>95</v>
      </c>
      <c r="C1" s="242"/>
      <c r="D1" s="242"/>
      <c r="E1" s="242"/>
      <c r="F1" s="243"/>
      <c r="G1" s="132"/>
      <c r="H1" s="133"/>
      <c r="I1" s="133"/>
      <c r="J1" s="133"/>
      <c r="K1" s="133"/>
      <c r="L1" s="133"/>
      <c r="M1" s="133"/>
      <c r="N1" s="134"/>
    </row>
    <row r="2" spans="1:14" ht="12.75" customHeight="1">
      <c r="A2" s="135"/>
      <c r="B2" s="240" t="s">
        <v>96</v>
      </c>
      <c r="C2" s="237"/>
      <c r="D2" s="238">
        <f>VERİLER!H20</f>
        <v>0</v>
      </c>
      <c r="E2" s="238"/>
      <c r="F2" s="239"/>
      <c r="G2" s="136"/>
      <c r="H2" s="31"/>
      <c r="I2" s="31"/>
      <c r="J2" s="31"/>
      <c r="K2" s="31"/>
      <c r="L2" s="31"/>
      <c r="M2" s="31"/>
      <c r="N2" s="137"/>
    </row>
    <row r="3" spans="1:14" ht="12.75" customHeight="1">
      <c r="A3" s="135"/>
      <c r="B3" s="138" t="s">
        <v>97</v>
      </c>
      <c r="C3" s="139" t="s">
        <v>98</v>
      </c>
      <c r="D3" s="37">
        <f>VERİLER!H21</f>
        <v>0</v>
      </c>
      <c r="E3" s="140" t="s">
        <v>99</v>
      </c>
      <c r="F3" s="141">
        <f>VERİLER!L21</f>
        <v>0</v>
      </c>
      <c r="G3" s="142"/>
      <c r="H3" s="31"/>
      <c r="I3" s="31"/>
      <c r="J3" s="31"/>
      <c r="K3" s="31"/>
      <c r="L3" s="31"/>
      <c r="M3" s="31"/>
      <c r="N3" s="137"/>
    </row>
    <row r="4" spans="1:14" ht="12.75" customHeight="1">
      <c r="A4" s="30"/>
      <c r="B4" s="237"/>
      <c r="C4" s="237"/>
      <c r="D4" s="238"/>
      <c r="E4" s="238"/>
      <c r="F4" s="238"/>
      <c r="G4" s="31"/>
      <c r="H4" s="31"/>
      <c r="I4" s="31"/>
      <c r="J4" s="31"/>
      <c r="K4" s="31"/>
      <c r="L4" s="31"/>
      <c r="M4" s="31"/>
      <c r="N4" s="137"/>
    </row>
    <row r="5" spans="1:14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37"/>
    </row>
    <row r="6" spans="1:14" ht="12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7"/>
    </row>
    <row r="7" spans="1:14" ht="12.7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37"/>
    </row>
    <row r="8" spans="1:14" ht="12.7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37"/>
    </row>
    <row r="9" spans="1:14" ht="12.7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37"/>
    </row>
    <row r="10" spans="1:14" ht="12.7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37"/>
    </row>
    <row r="11" spans="1:14" ht="12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37"/>
    </row>
    <row r="12" spans="1:14" ht="12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37"/>
    </row>
    <row r="13" spans="1:14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37"/>
    </row>
    <row r="14" spans="1:14" ht="12.7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37"/>
    </row>
    <row r="15" spans="1:14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37"/>
    </row>
    <row r="16" spans="1:14" ht="12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37"/>
    </row>
    <row r="17" spans="1:14" ht="12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37"/>
    </row>
    <row r="18" spans="1:14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37"/>
    </row>
    <row r="19" spans="1:14" ht="12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37"/>
    </row>
    <row r="20" spans="1:14" ht="12.7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37"/>
    </row>
    <row r="21" spans="1:14" ht="12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37"/>
    </row>
    <row r="22" spans="1:14" ht="12.7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37"/>
    </row>
    <row r="23" spans="1:14" ht="12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37"/>
    </row>
    <row r="24" spans="1:14" ht="12.7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37"/>
    </row>
    <row r="25" spans="1:14" ht="12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37"/>
    </row>
    <row r="26" spans="1:14" ht="12.7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37"/>
    </row>
    <row r="27" spans="1:14" ht="12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37"/>
    </row>
    <row r="28" spans="1:14" ht="12.7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37"/>
    </row>
    <row r="29" spans="1:14" ht="12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137"/>
    </row>
    <row r="30" spans="1:14" ht="12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137"/>
    </row>
    <row r="31" spans="1:14" ht="12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37"/>
    </row>
    <row r="32" spans="1:14" ht="12.7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37"/>
    </row>
    <row r="33" spans="1:14" ht="12.7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37"/>
    </row>
    <row r="34" spans="1:14" ht="12.7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37"/>
    </row>
    <row r="35" spans="1:14" ht="12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37"/>
    </row>
    <row r="36" spans="1:14" ht="8.1" customHeight="1">
      <c r="A36" s="30"/>
      <c r="B36" s="143"/>
      <c r="C36" s="143"/>
      <c r="D36" s="143"/>
      <c r="E36" s="31"/>
      <c r="F36" s="31"/>
      <c r="G36" s="31"/>
      <c r="H36" s="31"/>
      <c r="I36" s="31"/>
      <c r="J36" s="31"/>
      <c r="K36" s="31"/>
      <c r="L36" s="31"/>
      <c r="M36" s="31"/>
      <c r="N36" s="137"/>
    </row>
    <row r="37" spans="1:14" ht="12.75" customHeight="1">
      <c r="A37" s="30"/>
      <c r="B37" s="31"/>
      <c r="C37" s="143"/>
      <c r="D37" s="143"/>
      <c r="E37" s="14"/>
      <c r="F37" s="14"/>
      <c r="G37" s="14"/>
      <c r="H37" s="14"/>
      <c r="I37" s="14"/>
      <c r="J37" s="14"/>
      <c r="K37" s="14"/>
      <c r="L37" s="14"/>
      <c r="M37" s="14"/>
      <c r="N37" s="32"/>
    </row>
    <row r="38" spans="1:14" ht="12.75" customHeight="1">
      <c r="A38" s="144" t="s">
        <v>100</v>
      </c>
      <c r="B38" s="143"/>
      <c r="C38" s="31"/>
      <c r="D38" s="31"/>
      <c r="E38" s="31"/>
      <c r="F38" s="31"/>
      <c r="G38" s="145"/>
      <c r="H38" s="31"/>
      <c r="I38" s="31"/>
      <c r="J38" s="31"/>
      <c r="K38" s="31"/>
      <c r="L38" s="31"/>
      <c r="M38" s="31"/>
      <c r="N38" s="137"/>
    </row>
    <row r="39" spans="1:14" ht="12.75" customHeight="1">
      <c r="A39" s="146" t="s">
        <v>101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47"/>
    </row>
  </sheetData>
  <mergeCells count="5">
    <mergeCell ref="B4:C4"/>
    <mergeCell ref="D2:F2"/>
    <mergeCell ref="D4:F4"/>
    <mergeCell ref="B2:C2"/>
    <mergeCell ref="B1:F1"/>
  </mergeCells>
  <pageMargins left="0.748031" right="0.748031" top="0.59055100000000005" bottom="0.78740200000000005" header="0.51181100000000002" footer="0.51181100000000002"/>
  <pageSetup orientation="landscape"/>
  <headerFooter>
    <oddFooter>&amp;R&amp;"Arial,Regular"&amp;8&amp;K00000024.12.2016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N_GENEL</vt:lpstr>
      <vt:lpstr>N_KIZ</vt:lpstr>
      <vt:lpstr>N_ERKEK</vt:lpstr>
      <vt:lpstr>Tablo</vt:lpstr>
      <vt:lpstr>VERİLER</vt:lpstr>
      <vt:lpstr>AÇIKLAMA</vt:lpstr>
      <vt:lpstr>GRAFİK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Kullanıcısı</cp:lastModifiedBy>
  <dcterms:created xsi:type="dcterms:W3CDTF">2019-12-09T06:08:11Z</dcterms:created>
  <dcterms:modified xsi:type="dcterms:W3CDTF">2019-12-09T06:08:11Z</dcterms:modified>
</cp:coreProperties>
</file>